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ПК ТиС\КОММЕРЦИЯ\Торговая политика 2026\Прайс\"/>
    </mc:Choice>
  </mc:AlternateContent>
  <xr:revisionPtr revIDLastSave="0" documentId="13_ncr:1_{C8CA5144-518F-4103-B832-FB6BC9A2FA36}" xr6:coauthVersionLast="47" xr6:coauthVersionMax="47" xr10:uidLastSave="{00000000-0000-0000-0000-000000000000}"/>
  <bookViews>
    <workbookView xWindow="28680" yWindow="45" windowWidth="29040" windowHeight="15840" tabRatio="898" firstSheet="3" activeTab="10" xr2:uid="{00000000-000D-0000-FFFF-FFFF00000000}"/>
  </bookViews>
  <sheets>
    <sheet name="Установка скидки" sheetId="13" r:id="rId1"/>
    <sheet name="Всп лист" sheetId="49" r:id="rId2"/>
    <sheet name="Медь и аксессуары для бани" sheetId="45" r:id="rId3"/>
    <sheet name="Адаптеры" sheetId="42" r:id="rId4"/>
    <sheet name="Переходы" sheetId="39" r:id="rId5"/>
    <sheet name="Баки" sheetId="46" r:id="rId6"/>
    <sheet name="УПШ, ТермоВент, ППУ" sheetId="48" r:id="rId7"/>
    <sheet name="Комплектующие и хомуты" sheetId="44" r:id="rId8"/>
    <sheet name="Стеновые крепления" sheetId="43" r:id="rId9"/>
    <sheet name="Феррит Моно (430)" sheetId="36" r:id="rId10"/>
    <sheet name="Феррит Термо (430)" sheetId="37" r:id="rId11"/>
    <sheet name="Феррит 1 мм (430)" sheetId="50" r:id="rId12"/>
    <sheet name="СТАНДАРТ 30 (304)" sheetId="38" r:id="rId13"/>
    <sheet name="СТАНДАРТ 50 (304)" sheetId="40" r:id="rId14"/>
    <sheet name="ПРОМО 30 (316)" sheetId="34" r:id="rId15"/>
    <sheet name="ПРОМО 50 (316)" sheetId="35" r:id="rId16"/>
    <sheet name="ЭНЕРГО (310)" sheetId="41" r:id="rId17"/>
    <sheet name="Стандарт овал (304)" sheetId="12" r:id="rId18"/>
    <sheet name="Кровельный уплотнитель" sheetId="47" r:id="rId19"/>
  </sheets>
  <definedNames>
    <definedName name="_xlnm._FilterDatabase" localSheetId="14" hidden="1">'ПРОМО 30 (316)'!$A$27:$F$40</definedName>
    <definedName name="_xlnm._FilterDatabase" localSheetId="15" hidden="1">'ПРОМО 50 (316)'!$A$27:$G$41</definedName>
    <definedName name="_xlnm._FilterDatabase" localSheetId="11" hidden="1">'Феррит 1 мм (430)'!$A$6:$Y$23</definedName>
    <definedName name="_xlnm._FilterDatabase" localSheetId="10" hidden="1">'Феррит Термо (430)'!$A$6:$AH$38</definedName>
    <definedName name="_xlnm._FilterDatabase" localSheetId="16" hidden="1">'ЭНЕРГО (310)'!$A$28:$G$41</definedName>
    <definedName name="_xlnm.Print_Titles" localSheetId="7">'Комплектующие и хомуты'!$1:$4</definedName>
    <definedName name="_xlnm.Print_Titles" localSheetId="8">'Стеновые крепления'!$1:$3</definedName>
    <definedName name="_xlnm.Print_Area" localSheetId="3">Адаптеры!$A$1:$BA$37</definedName>
    <definedName name="_xlnm.Print_Area" localSheetId="5">Баки!$E$1:$F$57</definedName>
    <definedName name="_xlnm.Print_Area" localSheetId="7">'Комплектующие и хомуты'!$AB$1:$AZ$45</definedName>
    <definedName name="_xlnm.Print_Area" localSheetId="18">'Кровельный уплотнитель'!$J$1:$Q$23</definedName>
    <definedName name="_xlnm.Print_Area" localSheetId="4">Переходы!$A$1:$BE$60</definedName>
    <definedName name="_xlnm.Print_Area" localSheetId="14">'ПРОМО 30 (316)'!$M$1:$T$56</definedName>
    <definedName name="_xlnm.Print_Area" localSheetId="15">'ПРОМО 50 (316)'!$J$1:$P$58</definedName>
    <definedName name="_xlnm.Print_Area" localSheetId="12">'СТАНДАРТ 30 (304)'!$A$1:$Q$55</definedName>
    <definedName name="_xlnm.Print_Area" localSheetId="13">'СТАНДАРТ 50 (304)'!$A$1:$S$57</definedName>
    <definedName name="_xlnm.Print_Area" localSheetId="17">'Стандарт овал (304)'!$E$1:$L$33</definedName>
    <definedName name="_xlnm.Print_Area" localSheetId="8">'Стеновые крепления'!$AB$1:$AZ$35</definedName>
    <definedName name="_xlnm.Print_Area" localSheetId="6">'УПШ, ТермоВент, ППУ'!$F$1:$M$69</definedName>
    <definedName name="_xlnm.Print_Area" localSheetId="11">'Феррит 1 мм (430)'!$I$2:$W$43</definedName>
    <definedName name="_xlnm.Print_Area" localSheetId="9">'Феррит Моно (430)'!$S$2:$AG$56</definedName>
    <definedName name="_xlnm.Print_Area" localSheetId="10">'Феррит Термо (430)'!$R$2:$AF$59</definedName>
    <definedName name="_xlnm.Print_Area" localSheetId="16">'ЭНЕРГО (310)'!$I$1:$M$58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8" l="1"/>
  <c r="H48" i="48" l="1"/>
  <c r="G48" i="48"/>
  <c r="H47" i="48"/>
  <c r="G47" i="48"/>
  <c r="H46" i="48"/>
  <c r="G46" i="48"/>
  <c r="H45" i="48"/>
  <c r="G45" i="48"/>
  <c r="H44" i="48"/>
  <c r="G44" i="48"/>
  <c r="H43" i="48"/>
  <c r="G43" i="48"/>
  <c r="H42" i="48"/>
  <c r="G42" i="48"/>
  <c r="AJ21" i="39"/>
  <c r="B3" i="49" l="1"/>
  <c r="B2" i="49"/>
  <c r="F8" i="45"/>
  <c r="AB7" i="44"/>
  <c r="AC7" i="44"/>
  <c r="AH7" i="44"/>
  <c r="AI7" i="44"/>
  <c r="AM7" i="44"/>
  <c r="AN7" i="44"/>
  <c r="AR7" i="44"/>
  <c r="AW7" i="44"/>
  <c r="AZ7" i="44"/>
  <c r="AB8" i="44"/>
  <c r="AC8" i="44"/>
  <c r="AD8" i="44"/>
  <c r="AE8" i="44"/>
  <c r="AF8" i="44"/>
  <c r="AG8" i="44"/>
  <c r="AH8" i="44"/>
  <c r="AI8" i="44"/>
  <c r="AJ8" i="44"/>
  <c r="AK8" i="44"/>
  <c r="AL8" i="44"/>
  <c r="AM8" i="44"/>
  <c r="AN8" i="44"/>
  <c r="AO8" i="44"/>
  <c r="AP8" i="44"/>
  <c r="AQ8" i="44"/>
  <c r="AR8" i="44"/>
  <c r="AS8" i="44"/>
  <c r="AT8" i="44"/>
  <c r="AU8" i="44"/>
  <c r="AV8" i="44"/>
  <c r="AW8" i="44"/>
  <c r="AX8" i="44"/>
  <c r="AY8" i="44"/>
  <c r="AZ8" i="44"/>
  <c r="AB9" i="44"/>
  <c r="AC9" i="44"/>
  <c r="AD9" i="44"/>
  <c r="AE9" i="44"/>
  <c r="AF9" i="44"/>
  <c r="AG9" i="44"/>
  <c r="AH9" i="44"/>
  <c r="AI9" i="44"/>
  <c r="AJ9" i="44"/>
  <c r="AK9" i="44"/>
  <c r="AL9" i="44"/>
  <c r="AM9" i="44"/>
  <c r="AN9" i="44"/>
  <c r="AR9" i="44"/>
  <c r="AW9" i="44"/>
  <c r="AZ9" i="44"/>
  <c r="AB10" i="44"/>
  <c r="AC10" i="44"/>
  <c r="AB11" i="44"/>
  <c r="AC11" i="44"/>
  <c r="AH11" i="44"/>
  <c r="AI11" i="44"/>
  <c r="AM11" i="44"/>
  <c r="AN11" i="44"/>
  <c r="AR11" i="44"/>
  <c r="AV11" i="44"/>
  <c r="AY11" i="44"/>
  <c r="AZ11" i="44"/>
  <c r="AB12" i="44"/>
  <c r="AC12" i="44"/>
  <c r="AH12" i="44"/>
  <c r="AI12" i="44"/>
  <c r="AM12" i="44"/>
  <c r="AN12" i="44"/>
  <c r="AR12" i="44"/>
  <c r="AV12" i="44"/>
  <c r="AY12" i="44"/>
  <c r="AZ12" i="44"/>
  <c r="AB13" i="44"/>
  <c r="AC13" i="44"/>
  <c r="AH13" i="44"/>
  <c r="AI13" i="44"/>
  <c r="AM13" i="44"/>
  <c r="AN13" i="44"/>
  <c r="AQ13" i="44"/>
  <c r="AR13" i="44"/>
  <c r="AS13" i="44"/>
  <c r="AT13" i="44"/>
  <c r="AU13" i="44"/>
  <c r="AY13" i="44"/>
  <c r="AZ13" i="44"/>
  <c r="AB14" i="44"/>
  <c r="AC14" i="44"/>
  <c r="AD14" i="44"/>
  <c r="AE14" i="44"/>
  <c r="AF14" i="44"/>
  <c r="AG14" i="44"/>
  <c r="AH14" i="44"/>
  <c r="AI14" i="44"/>
  <c r="AJ14" i="44"/>
  <c r="AK14" i="44"/>
  <c r="AL14" i="44"/>
  <c r="AM14" i="44"/>
  <c r="AN14" i="44"/>
  <c r="AO14" i="44"/>
  <c r="AP14" i="44"/>
  <c r="AQ14" i="44"/>
  <c r="AR14" i="44"/>
  <c r="AS14" i="44"/>
  <c r="AT14" i="44"/>
  <c r="AU14" i="44"/>
  <c r="AV14" i="44"/>
  <c r="AW14" i="44"/>
  <c r="AX14" i="44"/>
  <c r="AY14" i="44"/>
  <c r="AZ14" i="44"/>
  <c r="AB15" i="44"/>
  <c r="AC15" i="44"/>
  <c r="AD15" i="44"/>
  <c r="AE15" i="44"/>
  <c r="AF15" i="44"/>
  <c r="AG15" i="44"/>
  <c r="AH15" i="44"/>
  <c r="AI15" i="44"/>
  <c r="AJ15" i="44"/>
  <c r="AK15" i="44"/>
  <c r="AL15" i="44"/>
  <c r="AM15" i="44"/>
  <c r="AN15" i="44"/>
  <c r="AO15" i="44"/>
  <c r="AP15" i="44"/>
  <c r="AQ15" i="44"/>
  <c r="AR15" i="44"/>
  <c r="AS15" i="44"/>
  <c r="AT15" i="44"/>
  <c r="AU15" i="44"/>
  <c r="AV15" i="44"/>
  <c r="AW15" i="44"/>
  <c r="AX15" i="44"/>
  <c r="AY15" i="44"/>
  <c r="AZ15" i="44"/>
  <c r="AC16" i="44"/>
  <c r="AB17" i="44"/>
  <c r="AC17" i="44"/>
  <c r="AB18" i="44"/>
  <c r="AC18" i="44"/>
  <c r="AD18" i="44"/>
  <c r="AE18" i="44"/>
  <c r="AF18" i="44"/>
  <c r="AG18" i="44"/>
  <c r="AH18" i="44"/>
  <c r="AI18" i="44"/>
  <c r="AJ18" i="44"/>
  <c r="AK18" i="44"/>
  <c r="AL18" i="44"/>
  <c r="AM18" i="44"/>
  <c r="AN18" i="44"/>
  <c r="AO18" i="44"/>
  <c r="AP18" i="44"/>
  <c r="AQ18" i="44"/>
  <c r="AR18" i="44"/>
  <c r="AS18" i="44"/>
  <c r="AT18" i="44"/>
  <c r="AU18" i="44"/>
  <c r="AV18" i="44"/>
  <c r="AW18" i="44"/>
  <c r="AX18" i="44"/>
  <c r="AY18" i="44"/>
  <c r="AZ18" i="44"/>
  <c r="AB19" i="44"/>
  <c r="AC19" i="44"/>
  <c r="AD19" i="44"/>
  <c r="AE19" i="44"/>
  <c r="AF19" i="44"/>
  <c r="AG19" i="44"/>
  <c r="AH19" i="44"/>
  <c r="AI19" i="44"/>
  <c r="AJ19" i="44"/>
  <c r="AK19" i="44"/>
  <c r="AL19" i="44"/>
  <c r="AM19" i="44"/>
  <c r="AN19" i="44"/>
  <c r="AO19" i="44"/>
  <c r="AP19" i="44"/>
  <c r="AQ19" i="44"/>
  <c r="AR19" i="44"/>
  <c r="AS19" i="44"/>
  <c r="AT19" i="44"/>
  <c r="AU19" i="44"/>
  <c r="AV19" i="44"/>
  <c r="AW19" i="44"/>
  <c r="AX19" i="44"/>
  <c r="AY19" i="44"/>
  <c r="AZ19" i="44"/>
  <c r="AB20" i="44"/>
  <c r="AC20" i="44"/>
  <c r="AD20" i="44"/>
  <c r="AE20" i="44"/>
  <c r="AF20" i="44"/>
  <c r="AG20" i="44"/>
  <c r="AH20" i="44"/>
  <c r="AI20" i="44"/>
  <c r="AJ20" i="44"/>
  <c r="AK20" i="44"/>
  <c r="AL20" i="44"/>
  <c r="AM20" i="44"/>
  <c r="AN20" i="44"/>
  <c r="AO20" i="44"/>
  <c r="AP20" i="44"/>
  <c r="AQ20" i="44"/>
  <c r="AR20" i="44"/>
  <c r="AS20" i="44"/>
  <c r="AT20" i="44"/>
  <c r="AU20" i="44"/>
  <c r="AV20" i="44"/>
  <c r="AW20" i="44"/>
  <c r="AX20" i="44"/>
  <c r="AY20" i="44"/>
  <c r="AZ20" i="44"/>
  <c r="AB21" i="44"/>
  <c r="AC21" i="44"/>
  <c r="AH21" i="44"/>
  <c r="AI21" i="44"/>
  <c r="AM21" i="44"/>
  <c r="AN21" i="44"/>
  <c r="AR21" i="44"/>
  <c r="AW21" i="44"/>
  <c r="AZ21" i="44"/>
  <c r="AB22" i="44"/>
  <c r="AC22" i="44"/>
  <c r="AD22" i="44"/>
  <c r="AE22" i="44"/>
  <c r="AF22" i="44"/>
  <c r="AG22" i="44"/>
  <c r="AH22" i="44"/>
  <c r="AI22" i="44"/>
  <c r="AJ22" i="44"/>
  <c r="AK22" i="44"/>
  <c r="AL22" i="44"/>
  <c r="AO22" i="44"/>
  <c r="AP22" i="44"/>
  <c r="AQ22" i="44"/>
  <c r="AR22" i="44"/>
  <c r="AS22" i="44"/>
  <c r="AT22" i="44"/>
  <c r="AU22" i="44"/>
  <c r="AV22" i="44"/>
  <c r="AW22" i="44"/>
  <c r="AX22" i="44"/>
  <c r="AY22" i="44"/>
  <c r="AZ22" i="44"/>
  <c r="AB23" i="44"/>
  <c r="AC23" i="44"/>
  <c r="AB24" i="44"/>
  <c r="AC24" i="44"/>
  <c r="AB25" i="44"/>
  <c r="AC25" i="44"/>
  <c r="AD25" i="44"/>
  <c r="AE25" i="44"/>
  <c r="AF25" i="44"/>
  <c r="AG25" i="44"/>
  <c r="AH25" i="44"/>
  <c r="AI25" i="44"/>
  <c r="AJ25" i="44"/>
  <c r="AK25" i="44"/>
  <c r="AL25" i="44"/>
  <c r="AM25" i="44"/>
  <c r="AN25" i="44"/>
  <c r="AO25" i="44"/>
  <c r="AP25" i="44"/>
  <c r="AQ25" i="44"/>
  <c r="AR25" i="44"/>
  <c r="AS25" i="44"/>
  <c r="AT25" i="44"/>
  <c r="AU25" i="44"/>
  <c r="AV25" i="44"/>
  <c r="AW25" i="44"/>
  <c r="AX25" i="44"/>
  <c r="AY25" i="44"/>
  <c r="AZ25" i="44"/>
  <c r="AB26" i="44"/>
  <c r="AC26" i="44"/>
  <c r="AB27" i="44"/>
  <c r="AC27" i="44"/>
  <c r="AB28" i="44"/>
  <c r="AC28" i="44"/>
  <c r="AZ16" i="39"/>
  <c r="AF9" i="36"/>
  <c r="Z29" i="37"/>
  <c r="Z25" i="37"/>
  <c r="Z16" i="37"/>
  <c r="Z10" i="37"/>
  <c r="Z8" i="37"/>
  <c r="N23" i="35"/>
  <c r="S33" i="34"/>
  <c r="N33" i="34"/>
  <c r="T30" i="37"/>
  <c r="U30" i="37"/>
  <c r="S21" i="37"/>
  <c r="T21" i="37"/>
  <c r="AF21" i="37"/>
  <c r="AF20" i="37"/>
  <c r="AE20" i="37"/>
  <c r="AD20" i="37"/>
  <c r="X20" i="37"/>
  <c r="T20" i="37"/>
  <c r="U20" i="37"/>
  <c r="V20" i="37"/>
  <c r="AE22" i="36"/>
  <c r="AD22" i="36"/>
  <c r="AC22" i="36"/>
  <c r="AA22" i="36"/>
  <c r="Y25" i="36"/>
  <c r="Y22" i="36"/>
  <c r="T22" i="36"/>
  <c r="U22" i="36"/>
  <c r="AH8" i="42"/>
  <c r="AI8" i="42"/>
  <c r="AJ8" i="42"/>
  <c r="AK8" i="42"/>
  <c r="AL8" i="42"/>
  <c r="AM8" i="42"/>
  <c r="AN8" i="42"/>
  <c r="AO8" i="42"/>
  <c r="AP8" i="42"/>
  <c r="AQ8" i="42"/>
  <c r="AR8" i="42"/>
  <c r="AS8" i="42"/>
  <c r="AT8" i="42"/>
  <c r="AH9" i="42"/>
  <c r="AI9" i="42"/>
  <c r="AJ9" i="42"/>
  <c r="AK9" i="42"/>
  <c r="AL9" i="42"/>
  <c r="AM9" i="42"/>
  <c r="AN9" i="42"/>
  <c r="AO9" i="42"/>
  <c r="AP9" i="42"/>
  <c r="AQ9" i="42"/>
  <c r="AR9" i="42"/>
  <c r="AS9" i="42"/>
  <c r="AT9" i="42"/>
  <c r="AH10" i="42"/>
  <c r="AI10" i="42"/>
  <c r="AJ10" i="42"/>
  <c r="AK10" i="42"/>
  <c r="AL10" i="42"/>
  <c r="AM10" i="42"/>
  <c r="AN10" i="42"/>
  <c r="AO10" i="42"/>
  <c r="AP10" i="42"/>
  <c r="AQ10" i="42"/>
  <c r="AR10" i="42"/>
  <c r="AS10" i="42"/>
  <c r="AT10" i="42"/>
  <c r="AH11" i="42"/>
  <c r="AI11" i="42"/>
  <c r="AJ11" i="42"/>
  <c r="AK11" i="42"/>
  <c r="AL11" i="42"/>
  <c r="AM11" i="42"/>
  <c r="AN11" i="42"/>
  <c r="AO11" i="42"/>
  <c r="AP11" i="42"/>
  <c r="AQ11" i="42"/>
  <c r="AR11" i="42"/>
  <c r="AS11" i="42"/>
  <c r="AT11" i="42"/>
  <c r="AH12" i="42"/>
  <c r="AI12" i="42"/>
  <c r="AJ12" i="42"/>
  <c r="AK12" i="42"/>
  <c r="AL12" i="42"/>
  <c r="AM12" i="42"/>
  <c r="AN12" i="42"/>
  <c r="AO12" i="42"/>
  <c r="AP12" i="42"/>
  <c r="AQ12" i="42"/>
  <c r="AR12" i="42"/>
  <c r="AS12" i="42"/>
  <c r="AT12" i="42"/>
  <c r="AH13" i="42"/>
  <c r="AI13" i="42"/>
  <c r="AJ13" i="42"/>
  <c r="AK13" i="42"/>
  <c r="AL13" i="42"/>
  <c r="AM13" i="42"/>
  <c r="AN13" i="42"/>
  <c r="AO13" i="42"/>
  <c r="AP13" i="42"/>
  <c r="AQ13" i="42"/>
  <c r="AR13" i="42"/>
  <c r="AS13" i="42"/>
  <c r="AT13" i="42"/>
  <c r="AH14" i="42"/>
  <c r="AI14" i="42"/>
  <c r="AJ14" i="42"/>
  <c r="AK14" i="42"/>
  <c r="AL14" i="42"/>
  <c r="AM14" i="42"/>
  <c r="AN14" i="42"/>
  <c r="AO14" i="42"/>
  <c r="AP14" i="42"/>
  <c r="AQ14" i="42"/>
  <c r="AR14" i="42"/>
  <c r="AS14" i="42"/>
  <c r="AT14" i="42"/>
  <c r="AH15" i="42"/>
  <c r="AI15" i="42"/>
  <c r="AJ15" i="42"/>
  <c r="AK15" i="42"/>
  <c r="AL15" i="42"/>
  <c r="AM15" i="42"/>
  <c r="AN15" i="42"/>
  <c r="AO15" i="42"/>
  <c r="AP15" i="42"/>
  <c r="AQ15" i="42"/>
  <c r="AR15" i="42"/>
  <c r="AS15" i="42"/>
  <c r="AT15" i="42"/>
  <c r="AH20" i="42"/>
  <c r="AI20" i="42"/>
  <c r="AJ20" i="42"/>
  <c r="AK20" i="42"/>
  <c r="AL20" i="42"/>
  <c r="AM20" i="42"/>
  <c r="AN20" i="42"/>
  <c r="AO20" i="42"/>
  <c r="AP20" i="42"/>
  <c r="AQ20" i="42"/>
  <c r="AR20" i="42"/>
  <c r="AS20" i="42"/>
  <c r="AT20" i="42"/>
  <c r="AU20" i="42"/>
  <c r="AV20" i="42"/>
  <c r="AH21" i="42"/>
  <c r="AI21" i="42"/>
  <c r="AJ21" i="42"/>
  <c r="AK21" i="42"/>
  <c r="AL21" i="42"/>
  <c r="AM21" i="42"/>
  <c r="AN21" i="42"/>
  <c r="AO21" i="42"/>
  <c r="AP21" i="42"/>
  <c r="AQ21" i="42"/>
  <c r="AR21" i="42"/>
  <c r="AS21" i="42"/>
  <c r="AT21" i="42"/>
  <c r="AU21" i="42"/>
  <c r="AV21" i="42"/>
  <c r="AH22" i="42"/>
  <c r="AI22" i="42"/>
  <c r="AJ22" i="42"/>
  <c r="AK22" i="42"/>
  <c r="AL22" i="42"/>
  <c r="AM22" i="42"/>
  <c r="AN22" i="42"/>
  <c r="AO22" i="42"/>
  <c r="AP22" i="42"/>
  <c r="AQ22" i="42"/>
  <c r="AR22" i="42"/>
  <c r="AS22" i="42"/>
  <c r="AT22" i="42"/>
  <c r="AU22" i="42"/>
  <c r="AV22" i="42"/>
  <c r="AH23" i="42"/>
  <c r="AI23" i="42"/>
  <c r="AJ23" i="42"/>
  <c r="AK23" i="42"/>
  <c r="AL23" i="42"/>
  <c r="AM23" i="42"/>
  <c r="AN23" i="42"/>
  <c r="AO23" i="42"/>
  <c r="AP23" i="42"/>
  <c r="AQ23" i="42"/>
  <c r="AR23" i="42"/>
  <c r="AS23" i="42"/>
  <c r="AT23" i="42"/>
  <c r="AU23" i="42"/>
  <c r="AV23" i="42"/>
  <c r="AH24" i="42"/>
  <c r="AI24" i="42"/>
  <c r="AJ24" i="42"/>
  <c r="AK24" i="42"/>
  <c r="AL24" i="42"/>
  <c r="AM24" i="42"/>
  <c r="AN24" i="42"/>
  <c r="AO24" i="42"/>
  <c r="AP24" i="42"/>
  <c r="AQ24" i="42"/>
  <c r="AR24" i="42"/>
  <c r="AS24" i="42"/>
  <c r="AT24" i="42"/>
  <c r="AU24" i="42"/>
  <c r="AV24" i="42"/>
  <c r="AH26" i="42"/>
  <c r="AI26" i="42"/>
  <c r="AJ26" i="42"/>
  <c r="AK26" i="42"/>
  <c r="AL26" i="42"/>
  <c r="AM26" i="42"/>
  <c r="AN26" i="42"/>
  <c r="AO26" i="42"/>
  <c r="AP26" i="42"/>
  <c r="AQ26" i="42"/>
  <c r="AR26" i="42"/>
  <c r="AS26" i="42"/>
  <c r="AT26" i="42"/>
  <c r="AU26" i="42"/>
  <c r="AV26" i="42"/>
  <c r="AH27" i="42"/>
  <c r="AI27" i="42"/>
  <c r="AJ27" i="42"/>
  <c r="AK27" i="42"/>
  <c r="AL27" i="42"/>
  <c r="AM27" i="42"/>
  <c r="AN27" i="42"/>
  <c r="AO27" i="42"/>
  <c r="AP27" i="42"/>
  <c r="AQ27" i="42"/>
  <c r="AR27" i="42"/>
  <c r="AS27" i="42"/>
  <c r="AT27" i="42"/>
  <c r="AU27" i="42"/>
  <c r="AV27" i="42"/>
  <c r="AH28" i="42"/>
  <c r="AI28" i="42"/>
  <c r="AJ28" i="42"/>
  <c r="AK28" i="42"/>
  <c r="AL28" i="42"/>
  <c r="AM28" i="42"/>
  <c r="AN28" i="42"/>
  <c r="AO28" i="42"/>
  <c r="AP28" i="42"/>
  <c r="AQ28" i="42"/>
  <c r="AR28" i="42"/>
  <c r="AS28" i="42"/>
  <c r="AT28" i="42"/>
  <c r="AU28" i="42"/>
  <c r="AV28" i="42"/>
  <c r="AH29" i="42"/>
  <c r="AI29" i="42"/>
  <c r="AJ29" i="42"/>
  <c r="AK29" i="42"/>
  <c r="AL29" i="42"/>
  <c r="AM29" i="42"/>
  <c r="AN29" i="42"/>
  <c r="AO29" i="42"/>
  <c r="AP29" i="42"/>
  <c r="AQ29" i="42"/>
  <c r="AR29" i="42"/>
  <c r="AS29" i="42"/>
  <c r="AT29" i="42"/>
  <c r="AU29" i="42"/>
  <c r="AV29" i="42"/>
  <c r="AH30" i="42"/>
  <c r="AI30" i="42"/>
  <c r="AJ30" i="42"/>
  <c r="AK30" i="42"/>
  <c r="AL30" i="42"/>
  <c r="AM30" i="42"/>
  <c r="AN30" i="42"/>
  <c r="AO30" i="42"/>
  <c r="AP30" i="42"/>
  <c r="AQ30" i="42"/>
  <c r="AR30" i="42"/>
  <c r="AS30" i="42"/>
  <c r="AT30" i="42"/>
  <c r="AU30" i="42"/>
  <c r="AV30" i="42"/>
  <c r="F10" i="48"/>
  <c r="F18" i="48"/>
  <c r="B4" i="49" l="1"/>
  <c r="A3" i="49"/>
  <c r="A8" i="49"/>
  <c r="A7" i="49"/>
  <c r="N1" i="47"/>
  <c r="L1" i="50" l="1"/>
  <c r="AP1" i="42"/>
  <c r="H1" i="46"/>
  <c r="AC1" i="37"/>
  <c r="H1" i="45"/>
  <c r="R1" i="40"/>
  <c r="L1" i="35"/>
  <c r="AD1" i="36"/>
  <c r="K1" i="41"/>
  <c r="AU1" i="43"/>
  <c r="G1" i="12"/>
  <c r="AU1" i="44"/>
  <c r="N1" i="38"/>
  <c r="Q1" i="34"/>
  <c r="I1" i="48"/>
  <c r="BB1" i="39"/>
  <c r="AC1" i="44" l="1"/>
  <c r="E16" i="46"/>
  <c r="J1" i="50" l="1"/>
  <c r="J11" i="50" s="1"/>
  <c r="F23" i="48" l="1"/>
  <c r="B8" i="13" l="1"/>
  <c r="E24" i="46" l="1"/>
  <c r="E22" i="46"/>
  <c r="J21" i="50" l="1"/>
  <c r="J9" i="50"/>
  <c r="K18" i="50"/>
  <c r="K20" i="50"/>
  <c r="K21" i="50"/>
  <c r="J18" i="50"/>
  <c r="K22" i="50"/>
  <c r="J8" i="50"/>
  <c r="J13" i="50"/>
  <c r="K12" i="50"/>
  <c r="K9" i="50"/>
  <c r="J20" i="50"/>
  <c r="J7" i="50"/>
  <c r="K10" i="50"/>
  <c r="K13" i="50"/>
  <c r="K19" i="50"/>
  <c r="J19" i="50"/>
  <c r="J10" i="50"/>
  <c r="J12" i="50"/>
  <c r="J22" i="50"/>
  <c r="K7" i="50"/>
  <c r="K8" i="50"/>
  <c r="K10" i="47"/>
  <c r="K9" i="47"/>
  <c r="K8" i="47"/>
  <c r="K7" i="47"/>
  <c r="K6" i="47"/>
  <c r="J10" i="47"/>
  <c r="J9" i="47"/>
  <c r="J8" i="47"/>
  <c r="J7" i="47"/>
  <c r="J6" i="47"/>
  <c r="E29" i="46"/>
  <c r="F24" i="48"/>
  <c r="F22" i="48" l="1"/>
  <c r="F21" i="48"/>
  <c r="F20" i="48"/>
  <c r="F19" i="48"/>
  <c r="F17" i="48"/>
  <c r="F9" i="48"/>
  <c r="F8" i="48"/>
  <c r="G1" i="48" l="1"/>
  <c r="G37" i="48" l="1"/>
  <c r="G36" i="48"/>
  <c r="G35" i="48"/>
  <c r="G34" i="48"/>
  <c r="G30" i="48"/>
  <c r="G33" i="48"/>
  <c r="G29" i="48"/>
  <c r="G32" i="48"/>
  <c r="G31" i="48"/>
  <c r="G18" i="48"/>
  <c r="H18" i="48"/>
  <c r="H21" i="48"/>
  <c r="H16" i="48"/>
  <c r="G11" i="48"/>
  <c r="G19" i="48"/>
  <c r="G21" i="48"/>
  <c r="G16" i="48"/>
  <c r="H20" i="48"/>
  <c r="G9" i="48"/>
  <c r="G8" i="48"/>
  <c r="H22" i="48"/>
  <c r="H17" i="48"/>
  <c r="H24" i="48"/>
  <c r="G24" i="48"/>
  <c r="G20" i="48"/>
  <c r="G10" i="48"/>
  <c r="H19" i="48"/>
  <c r="H23" i="48"/>
  <c r="G23" i="48"/>
  <c r="G22" i="48"/>
  <c r="G17" i="48"/>
  <c r="E41" i="46"/>
  <c r="E40" i="46"/>
  <c r="E39" i="46"/>
  <c r="E38" i="46"/>
  <c r="E37" i="46"/>
  <c r="E36" i="46"/>
  <c r="E35" i="46"/>
  <c r="E34" i="46"/>
  <c r="E33" i="46"/>
  <c r="E9" i="46" l="1"/>
  <c r="E10" i="46"/>
  <c r="E11" i="46"/>
  <c r="E31" i="46"/>
  <c r="E30" i="46"/>
  <c r="K1" i="47"/>
  <c r="N10" i="47" l="1"/>
  <c r="O9" i="47"/>
  <c r="P8" i="47"/>
  <c r="L8" i="47"/>
  <c r="L10" i="47"/>
  <c r="L9" i="47"/>
  <c r="P7" i="47"/>
  <c r="L7" i="47"/>
  <c r="M6" i="47"/>
  <c r="P9" i="47"/>
  <c r="N8" i="47"/>
  <c r="M7" i="47"/>
  <c r="L6" i="47"/>
  <c r="P10" i="47"/>
  <c r="N9" i="47"/>
  <c r="M8" i="47"/>
  <c r="P6" i="47"/>
  <c r="O10" i="47"/>
  <c r="M9" i="47"/>
  <c r="O7" i="47"/>
  <c r="O6" i="47"/>
  <c r="N7" i="47"/>
  <c r="N6" i="47"/>
  <c r="M10" i="47"/>
  <c r="O8" i="47"/>
  <c r="F1" i="46"/>
  <c r="E32" i="46"/>
  <c r="E28" i="46"/>
  <c r="E27" i="46"/>
  <c r="E25" i="46"/>
  <c r="E23" i="46"/>
  <c r="E21" i="46"/>
  <c r="E8" i="46"/>
  <c r="F38" i="46" l="1"/>
  <c r="F34" i="46"/>
  <c r="F30" i="46"/>
  <c r="F26" i="46"/>
  <c r="F22" i="46"/>
  <c r="F10" i="46"/>
  <c r="F41" i="46"/>
  <c r="F33" i="46"/>
  <c r="F29" i="46"/>
  <c r="F9" i="46"/>
  <c r="F37" i="46"/>
  <c r="F25" i="46"/>
  <c r="F16" i="46"/>
  <c r="F40" i="46"/>
  <c r="F36" i="46"/>
  <c r="F32" i="46"/>
  <c r="F28" i="46"/>
  <c r="F24" i="46"/>
  <c r="F8" i="46"/>
  <c r="F39" i="46"/>
  <c r="F23" i="46"/>
  <c r="F35" i="46"/>
  <c r="F21" i="46"/>
  <c r="F31" i="46"/>
  <c r="F11" i="46"/>
  <c r="F27" i="46"/>
  <c r="F1" i="45" l="1"/>
  <c r="AC1" i="43"/>
  <c r="F1" i="12"/>
  <c r="AH1" i="42"/>
  <c r="J1" i="41"/>
  <c r="N1" i="40"/>
  <c r="AJ1" i="39"/>
  <c r="L1" i="38"/>
  <c r="S1" i="37"/>
  <c r="T1" i="36"/>
  <c r="K1" i="35"/>
  <c r="N1" i="34"/>
  <c r="AS22" i="39" l="1"/>
  <c r="AS12" i="39"/>
  <c r="AS10" i="39"/>
  <c r="AS8" i="39"/>
  <c r="AR12" i="39"/>
  <c r="AR10" i="39"/>
  <c r="AR8" i="39"/>
  <c r="AR9" i="39"/>
  <c r="AS11" i="39"/>
  <c r="AS9" i="39"/>
  <c r="AR11" i="39"/>
  <c r="O15" i="38"/>
  <c r="Q15" i="38"/>
  <c r="M15" i="38"/>
  <c r="O39" i="38"/>
  <c r="Q38" i="38"/>
  <c r="M38" i="38"/>
  <c r="O37" i="38"/>
  <c r="Q36" i="38"/>
  <c r="M36" i="38"/>
  <c r="O35" i="38"/>
  <c r="Q34" i="38"/>
  <c r="M34" i="38"/>
  <c r="Q33" i="38"/>
  <c r="M33" i="38"/>
  <c r="O32" i="38"/>
  <c r="Q31" i="38"/>
  <c r="M31" i="38"/>
  <c r="O30" i="38"/>
  <c r="Q29" i="38"/>
  <c r="M29" i="38"/>
  <c r="O23" i="38"/>
  <c r="Q22" i="38"/>
  <c r="M22" i="38"/>
  <c r="O21" i="38"/>
  <c r="Q20" i="38"/>
  <c r="M20" i="38"/>
  <c r="O19" i="38"/>
  <c r="O18" i="38"/>
  <c r="Q17" i="38"/>
  <c r="M17" i="38"/>
  <c r="O16" i="38"/>
  <c r="O14" i="38"/>
  <c r="Q13" i="38"/>
  <c r="N39" i="38"/>
  <c r="Q39" i="38"/>
  <c r="L39" i="38"/>
  <c r="L38" i="38"/>
  <c r="M37" i="38"/>
  <c r="N36" i="38"/>
  <c r="N35" i="38"/>
  <c r="O34" i="38"/>
  <c r="P33" i="38"/>
  <c r="Q32" i="38"/>
  <c r="L32" i="38"/>
  <c r="L31" i="38"/>
  <c r="M30" i="38"/>
  <c r="N29" i="38"/>
  <c r="N23" i="38"/>
  <c r="O22" i="38"/>
  <c r="P21" i="38"/>
  <c r="P20" i="38"/>
  <c r="Q19" i="38"/>
  <c r="L19" i="38"/>
  <c r="M18" i="38"/>
  <c r="N17" i="38"/>
  <c r="N16" i="38"/>
  <c r="P14" i="38"/>
  <c r="P13" i="38"/>
  <c r="L13" i="38"/>
  <c r="N12" i="38"/>
  <c r="P11" i="38"/>
  <c r="L11" i="38"/>
  <c r="N10" i="38"/>
  <c r="P9" i="38"/>
  <c r="L9" i="38"/>
  <c r="P38" i="38"/>
  <c r="P37" i="38"/>
  <c r="O36" i="38"/>
  <c r="M35" i="38"/>
  <c r="L34" i="38"/>
  <c r="P32" i="38"/>
  <c r="O31" i="38"/>
  <c r="N30" i="38"/>
  <c r="L29" i="38"/>
  <c r="L23" i="38"/>
  <c r="Q21" i="38"/>
  <c r="O20" i="38"/>
  <c r="N19" i="38"/>
  <c r="L18" i="38"/>
  <c r="Q16" i="38"/>
  <c r="P15" i="38"/>
  <c r="N14" i="38"/>
  <c r="N13" i="38"/>
  <c r="O12" i="38"/>
  <c r="O11" i="38"/>
  <c r="P10" i="38"/>
  <c r="Q9" i="38"/>
  <c r="O38" i="38"/>
  <c r="N37" i="38"/>
  <c r="L36" i="38"/>
  <c r="L35" i="38"/>
  <c r="O33" i="38"/>
  <c r="N32" i="38"/>
  <c r="N31" i="38"/>
  <c r="L30" i="38"/>
  <c r="Q23" i="38"/>
  <c r="P22" i="38"/>
  <c r="N21" i="38"/>
  <c r="N20" i="38"/>
  <c r="M19" i="38"/>
  <c r="Q18" i="38"/>
  <c r="P17" i="38"/>
  <c r="P16" i="38"/>
  <c r="N15" i="38"/>
  <c r="M14" i="38"/>
  <c r="M13" i="38"/>
  <c r="M12" i="38"/>
  <c r="N11" i="38"/>
  <c r="O10" i="38"/>
  <c r="O9" i="38"/>
  <c r="P39" i="38"/>
  <c r="N38" i="38"/>
  <c r="L37" i="38"/>
  <c r="Q35" i="38"/>
  <c r="P34" i="38"/>
  <c r="N33" i="38"/>
  <c r="M32" i="38"/>
  <c r="Q30" i="38"/>
  <c r="P29" i="38"/>
  <c r="P23" i="38"/>
  <c r="N22" i="38"/>
  <c r="M21" i="38"/>
  <c r="L20" i="38"/>
  <c r="P18" i="38"/>
  <c r="O17" i="38"/>
  <c r="M16" i="38"/>
  <c r="L15" i="38"/>
  <c r="L14" i="38"/>
  <c r="Q12" i="38"/>
  <c r="L12" i="38"/>
  <c r="M11" i="38"/>
  <c r="M10" i="38"/>
  <c r="N9" i="38"/>
  <c r="Q37" i="38"/>
  <c r="O29" i="38"/>
  <c r="P19" i="38"/>
  <c r="L16" i="38"/>
  <c r="Q11" i="38"/>
  <c r="P36" i="38"/>
  <c r="L33" i="38"/>
  <c r="M23" i="38"/>
  <c r="Q14" i="38"/>
  <c r="Q10" i="38"/>
  <c r="P35" i="38"/>
  <c r="P31" i="38"/>
  <c r="L22" i="38"/>
  <c r="N18" i="38"/>
  <c r="O13" i="38"/>
  <c r="L10" i="38"/>
  <c r="M39" i="38"/>
  <c r="N34" i="38"/>
  <c r="P30" i="38"/>
  <c r="L21" i="38"/>
  <c r="L17" i="38"/>
  <c r="P12" i="38"/>
  <c r="M9" i="38"/>
  <c r="L41" i="35"/>
  <c r="L40" i="35"/>
  <c r="L39" i="35"/>
  <c r="L38" i="35"/>
  <c r="L37" i="35"/>
  <c r="L36" i="35"/>
  <c r="L35" i="35"/>
  <c r="L34" i="35"/>
  <c r="L33" i="35"/>
  <c r="L32" i="35"/>
  <c r="L31" i="35"/>
  <c r="L30" i="35"/>
  <c r="L29" i="35"/>
  <c r="L28" i="35"/>
  <c r="L23" i="35"/>
  <c r="L22" i="35"/>
  <c r="L21" i="35"/>
  <c r="L20" i="35"/>
  <c r="L19" i="35"/>
  <c r="L18" i="35"/>
  <c r="L17" i="35"/>
  <c r="L16" i="35"/>
  <c r="L15" i="35"/>
  <c r="L14" i="35"/>
  <c r="L13" i="35"/>
  <c r="L12" i="35"/>
  <c r="L11" i="35"/>
  <c r="L10" i="35"/>
  <c r="M41" i="35"/>
  <c r="K40" i="35"/>
  <c r="N38" i="35"/>
  <c r="M37" i="35"/>
  <c r="K36" i="35"/>
  <c r="N34" i="35"/>
  <c r="M33" i="35"/>
  <c r="K32" i="35"/>
  <c r="N30" i="35"/>
  <c r="M29" i="35"/>
  <c r="K28" i="35"/>
  <c r="N22" i="35"/>
  <c r="M21" i="35"/>
  <c r="K20" i="35"/>
  <c r="N18" i="35"/>
  <c r="M17" i="35"/>
  <c r="K16" i="35"/>
  <c r="N14" i="35"/>
  <c r="M13" i="35"/>
  <c r="K12" i="35"/>
  <c r="N10" i="35"/>
  <c r="N40" i="35"/>
  <c r="M39" i="35"/>
  <c r="K38" i="35"/>
  <c r="N36" i="35"/>
  <c r="M35" i="35"/>
  <c r="K34" i="35"/>
  <c r="N32" i="35"/>
  <c r="M31" i="35"/>
  <c r="K30" i="35"/>
  <c r="N28" i="35"/>
  <c r="M23" i="35"/>
  <c r="K22" i="35"/>
  <c r="N20" i="35"/>
  <c r="M19" i="35"/>
  <c r="K18" i="35"/>
  <c r="N16" i="35"/>
  <c r="M15" i="35"/>
  <c r="K14" i="35"/>
  <c r="N12" i="35"/>
  <c r="M11" i="35"/>
  <c r="K10" i="35"/>
  <c r="M40" i="35"/>
  <c r="N37" i="35"/>
  <c r="K35" i="35"/>
  <c r="M32" i="35"/>
  <c r="N29" i="35"/>
  <c r="K23" i="35"/>
  <c r="M20" i="35"/>
  <c r="N17" i="35"/>
  <c r="K15" i="35"/>
  <c r="M12" i="35"/>
  <c r="N39" i="35"/>
  <c r="K37" i="35"/>
  <c r="M34" i="35"/>
  <c r="N31" i="35"/>
  <c r="K29" i="35"/>
  <c r="M22" i="35"/>
  <c r="N19" i="35"/>
  <c r="K17" i="35"/>
  <c r="M14" i="35"/>
  <c r="N11" i="35"/>
  <c r="N41" i="35"/>
  <c r="K39" i="35"/>
  <c r="M36" i="35"/>
  <c r="N33" i="35"/>
  <c r="K31" i="35"/>
  <c r="M28" i="35"/>
  <c r="N21" i="35"/>
  <c r="K19" i="35"/>
  <c r="M16" i="35"/>
  <c r="N13" i="35"/>
  <c r="K11" i="35"/>
  <c r="M38" i="35"/>
  <c r="K13" i="35"/>
  <c r="N35" i="35"/>
  <c r="K21" i="35"/>
  <c r="M10" i="35"/>
  <c r="K33" i="35"/>
  <c r="M18" i="35"/>
  <c r="K41" i="35"/>
  <c r="M30" i="35"/>
  <c r="N15" i="35"/>
  <c r="AE37" i="36"/>
  <c r="AE38" i="36"/>
  <c r="AA38" i="36"/>
  <c r="W38" i="36"/>
  <c r="AG37" i="36"/>
  <c r="AB37" i="36"/>
  <c r="X37" i="36"/>
  <c r="T37" i="36"/>
  <c r="AD38" i="36"/>
  <c r="Z38" i="36"/>
  <c r="V38" i="36"/>
  <c r="AF37" i="36"/>
  <c r="AA37" i="36"/>
  <c r="W37" i="36"/>
  <c r="AG36" i="36"/>
  <c r="AC36" i="36"/>
  <c r="Y36" i="36"/>
  <c r="U36" i="36"/>
  <c r="AE35" i="36"/>
  <c r="AA35" i="36"/>
  <c r="W35" i="36"/>
  <c r="AG34" i="36"/>
  <c r="AC34" i="36"/>
  <c r="Y34" i="36"/>
  <c r="U34" i="36"/>
  <c r="AE33" i="36"/>
  <c r="AA33" i="36"/>
  <c r="W33" i="36"/>
  <c r="AG32" i="36"/>
  <c r="AC32" i="36"/>
  <c r="Y32" i="36"/>
  <c r="U32" i="36"/>
  <c r="AE31" i="36"/>
  <c r="AA31" i="36"/>
  <c r="W31" i="36"/>
  <c r="AG30" i="36"/>
  <c r="AC30" i="36"/>
  <c r="Y30" i="36"/>
  <c r="U30" i="36"/>
  <c r="AE29" i="36"/>
  <c r="AA29" i="36"/>
  <c r="W29" i="36"/>
  <c r="AG28" i="36"/>
  <c r="AC28" i="36"/>
  <c r="Y28" i="36"/>
  <c r="U28" i="36"/>
  <c r="AE27" i="36"/>
  <c r="AA27" i="36"/>
  <c r="W27" i="36"/>
  <c r="AG26" i="36"/>
  <c r="AC26" i="36"/>
  <c r="Y26" i="36"/>
  <c r="U26" i="36"/>
  <c r="AE25" i="36"/>
  <c r="AA25" i="36"/>
  <c r="W25" i="36"/>
  <c r="AG24" i="36"/>
  <c r="AC24" i="36"/>
  <c r="Y24" i="36"/>
  <c r="U24" i="36"/>
  <c r="AE23" i="36"/>
  <c r="AA23" i="36"/>
  <c r="W23" i="36"/>
  <c r="AG22" i="36"/>
  <c r="AE21" i="36"/>
  <c r="AA21" i="36"/>
  <c r="W21" i="36"/>
  <c r="AG20" i="36"/>
  <c r="AC20" i="36"/>
  <c r="Y20" i="36"/>
  <c r="U20" i="36"/>
  <c r="AE19" i="36"/>
  <c r="AA19" i="36"/>
  <c r="W19" i="36"/>
  <c r="AG18" i="36"/>
  <c r="AC18" i="36"/>
  <c r="Y18" i="36"/>
  <c r="U18" i="36"/>
  <c r="AE17" i="36"/>
  <c r="AA17" i="36"/>
  <c r="W17" i="36"/>
  <c r="AG16" i="36"/>
  <c r="AC16" i="36"/>
  <c r="Y16" i="36"/>
  <c r="U16" i="36"/>
  <c r="AE15" i="36"/>
  <c r="AA15" i="36"/>
  <c r="W15" i="36"/>
  <c r="AG14" i="36"/>
  <c r="AC14" i="36"/>
  <c r="Y14" i="36"/>
  <c r="AB38" i="36"/>
  <c r="T38" i="36"/>
  <c r="Y37" i="36"/>
  <c r="AE36" i="36"/>
  <c r="Z36" i="36"/>
  <c r="T36" i="36"/>
  <c r="AC35" i="36"/>
  <c r="X35" i="36"/>
  <c r="AF34" i="36"/>
  <c r="AA34" i="36"/>
  <c r="V34" i="36"/>
  <c r="AD33" i="36"/>
  <c r="Y33" i="36"/>
  <c r="T33" i="36"/>
  <c r="AB32" i="36"/>
  <c r="W32" i="36"/>
  <c r="AF31" i="36"/>
  <c r="Z31" i="36"/>
  <c r="U31" i="36"/>
  <c r="AD30" i="36"/>
  <c r="X30" i="36"/>
  <c r="AG29" i="36"/>
  <c r="AB29" i="36"/>
  <c r="V29" i="36"/>
  <c r="AE28" i="36"/>
  <c r="Z28" i="36"/>
  <c r="T28" i="36"/>
  <c r="AC27" i="36"/>
  <c r="X27" i="36"/>
  <c r="AF26" i="36"/>
  <c r="AA26" i="36"/>
  <c r="V26" i="36"/>
  <c r="AD25" i="36"/>
  <c r="T25" i="36"/>
  <c r="AB24" i="36"/>
  <c r="W24" i="36"/>
  <c r="AF23" i="36"/>
  <c r="Z23" i="36"/>
  <c r="U23" i="36"/>
  <c r="X22" i="36"/>
  <c r="AG21" i="36"/>
  <c r="AB21" i="36"/>
  <c r="V21" i="36"/>
  <c r="AE20" i="36"/>
  <c r="Z20" i="36"/>
  <c r="T20" i="36"/>
  <c r="AC19" i="36"/>
  <c r="X19" i="36"/>
  <c r="AF18" i="36"/>
  <c r="AA18" i="36"/>
  <c r="V18" i="36"/>
  <c r="AD17" i="36"/>
  <c r="Y17" i="36"/>
  <c r="T17" i="36"/>
  <c r="AB16" i="36"/>
  <c r="W16" i="36"/>
  <c r="AF15" i="36"/>
  <c r="Z15" i="36"/>
  <c r="U15" i="36"/>
  <c r="AD14" i="36"/>
  <c r="X14" i="36"/>
  <c r="T14" i="36"/>
  <c r="AD13" i="36"/>
  <c r="Z13" i="36"/>
  <c r="V13" i="36"/>
  <c r="AF12" i="36"/>
  <c r="AB12" i="36"/>
  <c r="X12" i="36"/>
  <c r="T12" i="36"/>
  <c r="AD11" i="36"/>
  <c r="Z11" i="36"/>
  <c r="V11" i="36"/>
  <c r="AF10" i="36"/>
  <c r="AB10" i="36"/>
  <c r="X10" i="36"/>
  <c r="T10" i="36"/>
  <c r="AD9" i="36"/>
  <c r="Z9" i="36"/>
  <c r="V9" i="36"/>
  <c r="AF8" i="36"/>
  <c r="AB8" i="36"/>
  <c r="X8" i="36"/>
  <c r="T8" i="36"/>
  <c r="X17" i="36"/>
  <c r="AD15" i="36"/>
  <c r="T15" i="36"/>
  <c r="W14" i="36"/>
  <c r="AG13" i="36"/>
  <c r="Y13" i="36"/>
  <c r="AE12" i="36"/>
  <c r="W12" i="36"/>
  <c r="AC11" i="36"/>
  <c r="U11" i="36"/>
  <c r="AA10" i="36"/>
  <c r="W10" i="36"/>
  <c r="AC9" i="36"/>
  <c r="U9" i="36"/>
  <c r="AA8" i="36"/>
  <c r="AG38" i="36"/>
  <c r="Y38" i="36"/>
  <c r="AD37" i="36"/>
  <c r="V37" i="36"/>
  <c r="AD36" i="36"/>
  <c r="X36" i="36"/>
  <c r="AG35" i="36"/>
  <c r="AB35" i="36"/>
  <c r="V35" i="36"/>
  <c r="AE34" i="36"/>
  <c r="Z34" i="36"/>
  <c r="T34" i="36"/>
  <c r="AC33" i="36"/>
  <c r="X33" i="36"/>
  <c r="AF32" i="36"/>
  <c r="AA32" i="36"/>
  <c r="V32" i="36"/>
  <c r="AD31" i="36"/>
  <c r="Y31" i="36"/>
  <c r="T31" i="36"/>
  <c r="AB30" i="36"/>
  <c r="W30" i="36"/>
  <c r="AF29" i="36"/>
  <c r="Z29" i="36"/>
  <c r="U29" i="36"/>
  <c r="AD28" i="36"/>
  <c r="X28" i="36"/>
  <c r="AG27" i="36"/>
  <c r="AB27" i="36"/>
  <c r="V27" i="36"/>
  <c r="AE26" i="36"/>
  <c r="Z26" i="36"/>
  <c r="T26" i="36"/>
  <c r="AC25" i="36"/>
  <c r="X25" i="36"/>
  <c r="AF24" i="36"/>
  <c r="AA24" i="36"/>
  <c r="V24" i="36"/>
  <c r="AD23" i="36"/>
  <c r="Y23" i="36"/>
  <c r="T23" i="36"/>
  <c r="AB22" i="36"/>
  <c r="W22" i="36"/>
  <c r="AF21" i="36"/>
  <c r="Z21" i="36"/>
  <c r="U21" i="36"/>
  <c r="AD20" i="36"/>
  <c r="X20" i="36"/>
  <c r="AG19" i="36"/>
  <c r="AB19" i="36"/>
  <c r="V19" i="36"/>
  <c r="AE18" i="36"/>
  <c r="Z18" i="36"/>
  <c r="T18" i="36"/>
  <c r="AC17" i="36"/>
  <c r="AF16" i="36"/>
  <c r="AA16" i="36"/>
  <c r="V16" i="36"/>
  <c r="Y15" i="36"/>
  <c r="AB14" i="36"/>
  <c r="AC13" i="36"/>
  <c r="U13" i="36"/>
  <c r="AA12" i="36"/>
  <c r="AG11" i="36"/>
  <c r="Y11" i="36"/>
  <c r="AE10" i="36"/>
  <c r="AG9" i="36"/>
  <c r="Y9" i="36"/>
  <c r="AE8" i="36"/>
  <c r="W8" i="36"/>
  <c r="Y19" i="36"/>
  <c r="AF38" i="36"/>
  <c r="X38" i="36"/>
  <c r="AC37" i="36"/>
  <c r="U37" i="36"/>
  <c r="AB36" i="36"/>
  <c r="W36" i="36"/>
  <c r="AF35" i="36"/>
  <c r="Z35" i="36"/>
  <c r="U35" i="36"/>
  <c r="AD34" i="36"/>
  <c r="X34" i="36"/>
  <c r="AG33" i="36"/>
  <c r="AB33" i="36"/>
  <c r="V33" i="36"/>
  <c r="AE32" i="36"/>
  <c r="Z32" i="36"/>
  <c r="T32" i="36"/>
  <c r="AC31" i="36"/>
  <c r="X31" i="36"/>
  <c r="AF30" i="36"/>
  <c r="AA30" i="36"/>
  <c r="V30" i="36"/>
  <c r="AD29" i="36"/>
  <c r="Y29" i="36"/>
  <c r="T29" i="36"/>
  <c r="AB28" i="36"/>
  <c r="W28" i="36"/>
  <c r="AF27" i="36"/>
  <c r="Z27" i="36"/>
  <c r="U27" i="36"/>
  <c r="AD26" i="36"/>
  <c r="X26" i="36"/>
  <c r="AG25" i="36"/>
  <c r="AB25" i="36"/>
  <c r="V25" i="36"/>
  <c r="AE24" i="36"/>
  <c r="Z24" i="36"/>
  <c r="T24" i="36"/>
  <c r="AC23" i="36"/>
  <c r="X23" i="36"/>
  <c r="AF22" i="36"/>
  <c r="V22" i="36"/>
  <c r="AD21" i="36"/>
  <c r="Y21" i="36"/>
  <c r="T21" i="36"/>
  <c r="AB20" i="36"/>
  <c r="W20" i="36"/>
  <c r="AF19" i="36"/>
  <c r="Z19" i="36"/>
  <c r="U19" i="36"/>
  <c r="AD18" i="36"/>
  <c r="X18" i="36"/>
  <c r="AG17" i="36"/>
  <c r="AB17" i="36"/>
  <c r="V17" i="36"/>
  <c r="AE16" i="36"/>
  <c r="Z16" i="36"/>
  <c r="T16" i="36"/>
  <c r="AC15" i="36"/>
  <c r="X15" i="36"/>
  <c r="AF14" i="36"/>
  <c r="AA14" i="36"/>
  <c r="V14" i="36"/>
  <c r="AF13" i="36"/>
  <c r="AB13" i="36"/>
  <c r="X13" i="36"/>
  <c r="T13" i="36"/>
  <c r="AD12" i="36"/>
  <c r="Z12" i="36"/>
  <c r="V12" i="36"/>
  <c r="AF11" i="36"/>
  <c r="AB11" i="36"/>
  <c r="X11" i="36"/>
  <c r="T11" i="36"/>
  <c r="AD10" i="36"/>
  <c r="Z10" i="36"/>
  <c r="V10" i="36"/>
  <c r="AB9" i="36"/>
  <c r="X9" i="36"/>
  <c r="T9" i="36"/>
  <c r="AD8" i="36"/>
  <c r="Z8" i="36"/>
  <c r="V8" i="36"/>
  <c r="AC38" i="36"/>
  <c r="U38" i="36"/>
  <c r="Z37" i="36"/>
  <c r="AF36" i="36"/>
  <c r="AA36" i="36"/>
  <c r="V36" i="36"/>
  <c r="AD35" i="36"/>
  <c r="Y35" i="36"/>
  <c r="T35" i="36"/>
  <c r="AB34" i="36"/>
  <c r="W34" i="36"/>
  <c r="AF33" i="36"/>
  <c r="Z33" i="36"/>
  <c r="U33" i="36"/>
  <c r="AD32" i="36"/>
  <c r="X32" i="36"/>
  <c r="AG31" i="36"/>
  <c r="AB31" i="36"/>
  <c r="V31" i="36"/>
  <c r="AE30" i="36"/>
  <c r="Z30" i="36"/>
  <c r="T30" i="36"/>
  <c r="AC29" i="36"/>
  <c r="X29" i="36"/>
  <c r="AF28" i="36"/>
  <c r="AA28" i="36"/>
  <c r="V28" i="36"/>
  <c r="AD27" i="36"/>
  <c r="Y27" i="36"/>
  <c r="T27" i="36"/>
  <c r="AB26" i="36"/>
  <c r="W26" i="36"/>
  <c r="AF25" i="36"/>
  <c r="Z25" i="36"/>
  <c r="U25" i="36"/>
  <c r="AD24" i="36"/>
  <c r="X24" i="36"/>
  <c r="AG23" i="36"/>
  <c r="AB23" i="36"/>
  <c r="V23" i="36"/>
  <c r="Z22" i="36"/>
  <c r="AC21" i="36"/>
  <c r="X21" i="36"/>
  <c r="AF20" i="36"/>
  <c r="AA20" i="36"/>
  <c r="V20" i="36"/>
  <c r="AD19" i="36"/>
  <c r="T19" i="36"/>
  <c r="W18" i="36"/>
  <c r="AF17" i="36"/>
  <c r="Z17" i="36"/>
  <c r="X16" i="36"/>
  <c r="AE14" i="36"/>
  <c r="AA13" i="36"/>
  <c r="Y12" i="36"/>
  <c r="W11" i="36"/>
  <c r="U10" i="36"/>
  <c r="AG8" i="36"/>
  <c r="AB18" i="36"/>
  <c r="AG15" i="36"/>
  <c r="Z14" i="36"/>
  <c r="W13" i="36"/>
  <c r="U12" i="36"/>
  <c r="AG10" i="36"/>
  <c r="AE9" i="36"/>
  <c r="AC8" i="36"/>
  <c r="U17" i="36"/>
  <c r="AB15" i="36"/>
  <c r="U14" i="36"/>
  <c r="AG12" i="36"/>
  <c r="AE11" i="36"/>
  <c r="AC10" i="36"/>
  <c r="AA9" i="36"/>
  <c r="Y8" i="36"/>
  <c r="AD16" i="36"/>
  <c r="V15" i="36"/>
  <c r="AE13" i="36"/>
  <c r="AC12" i="36"/>
  <c r="AA11" i="36"/>
  <c r="Y10" i="36"/>
  <c r="W9" i="36"/>
  <c r="U8" i="36"/>
  <c r="AX14" i="43"/>
  <c r="AT14" i="43"/>
  <c r="AP14" i="43"/>
  <c r="AL14" i="43"/>
  <c r="AH14" i="43"/>
  <c r="AD14" i="43"/>
  <c r="AV14" i="43"/>
  <c r="AQ14" i="43"/>
  <c r="AK14" i="43"/>
  <c r="AF14" i="43"/>
  <c r="AX17" i="43"/>
  <c r="AT17" i="43"/>
  <c r="AP17" i="43"/>
  <c r="AL17" i="43"/>
  <c r="AH17" i="43"/>
  <c r="AD17" i="43"/>
  <c r="AC16" i="43"/>
  <c r="AC11" i="43"/>
  <c r="AC7" i="43"/>
  <c r="AU14" i="43"/>
  <c r="AN14" i="43"/>
  <c r="AG14" i="43"/>
  <c r="AW17" i="43"/>
  <c r="AR17" i="43"/>
  <c r="AM17" i="43"/>
  <c r="AG17" i="43"/>
  <c r="AC19" i="43"/>
  <c r="AC12" i="43"/>
  <c r="AC6" i="43"/>
  <c r="AY14" i="43"/>
  <c r="AO14" i="43"/>
  <c r="AE14" i="43"/>
  <c r="AU17" i="43"/>
  <c r="AN17" i="43"/>
  <c r="AF17" i="43"/>
  <c r="AC15" i="43"/>
  <c r="AC8" i="43"/>
  <c r="AW14" i="43"/>
  <c r="AM14" i="43"/>
  <c r="AC14" i="43"/>
  <c r="AZ17" i="43"/>
  <c r="AS17" i="43"/>
  <c r="AK17" i="43"/>
  <c r="AE17" i="43"/>
  <c r="AC13" i="43"/>
  <c r="AS14" i="43"/>
  <c r="AJ14" i="43"/>
  <c r="AY17" i="43"/>
  <c r="AQ17" i="43"/>
  <c r="AJ17" i="43"/>
  <c r="AC17" i="43"/>
  <c r="AC10" i="43"/>
  <c r="AC18" i="43"/>
  <c r="AZ14" i="43"/>
  <c r="AV17" i="43"/>
  <c r="AC9" i="43"/>
  <c r="AR14" i="43"/>
  <c r="AO17" i="43"/>
  <c r="AI17" i="43"/>
  <c r="AI14" i="43"/>
  <c r="R41" i="34"/>
  <c r="N41" i="34"/>
  <c r="Q40" i="34"/>
  <c r="T39" i="34"/>
  <c r="P39" i="34"/>
  <c r="S38" i="34"/>
  <c r="O38" i="34"/>
  <c r="R37" i="34"/>
  <c r="N37" i="34"/>
  <c r="Q36" i="34"/>
  <c r="T35" i="34"/>
  <c r="P35" i="34"/>
  <c r="S34" i="34"/>
  <c r="O34" i="34"/>
  <c r="R33" i="34"/>
  <c r="Q32" i="34"/>
  <c r="T31" i="34"/>
  <c r="P31" i="34"/>
  <c r="S30" i="34"/>
  <c r="O30" i="34"/>
  <c r="R29" i="34"/>
  <c r="N29" i="34"/>
  <c r="Q28" i="34"/>
  <c r="T23" i="34"/>
  <c r="P23" i="34"/>
  <c r="S22" i="34"/>
  <c r="O22" i="34"/>
  <c r="R21" i="34"/>
  <c r="N21" i="34"/>
  <c r="Q20" i="34"/>
  <c r="T19" i="34"/>
  <c r="P19" i="34"/>
  <c r="S18" i="34"/>
  <c r="O18" i="34"/>
  <c r="R17" i="34"/>
  <c r="N17" i="34"/>
  <c r="Q16" i="34"/>
  <c r="T15" i="34"/>
  <c r="P15" i="34"/>
  <c r="S14" i="34"/>
  <c r="O14" i="34"/>
  <c r="R13" i="34"/>
  <c r="N13" i="34"/>
  <c r="Q12" i="34"/>
  <c r="T11" i="34"/>
  <c r="P11" i="34"/>
  <c r="S10" i="34"/>
  <c r="O10" i="34"/>
  <c r="R9" i="34"/>
  <c r="S41" i="34"/>
  <c r="T40" i="34"/>
  <c r="P41" i="34"/>
  <c r="R40" i="34"/>
  <c r="S39" i="34"/>
  <c r="N39" i="34"/>
  <c r="P38" i="34"/>
  <c r="Q37" i="34"/>
  <c r="S36" i="34"/>
  <c r="N36" i="34"/>
  <c r="O35" i="34"/>
  <c r="Q34" i="34"/>
  <c r="T32" i="34"/>
  <c r="O32" i="34"/>
  <c r="Q31" i="34"/>
  <c r="R30" i="34"/>
  <c r="T29" i="34"/>
  <c r="O29" i="34"/>
  <c r="P28" i="34"/>
  <c r="R23" i="34"/>
  <c r="T22" i="34"/>
  <c r="N22" i="34"/>
  <c r="P21" i="34"/>
  <c r="R20" i="34"/>
  <c r="S19" i="34"/>
  <c r="N19" i="34"/>
  <c r="P18" i="34"/>
  <c r="Q17" i="34"/>
  <c r="S16" i="34"/>
  <c r="N16" i="34"/>
  <c r="O15" i="34"/>
  <c r="Q14" i="34"/>
  <c r="S13" i="34"/>
  <c r="T12" i="34"/>
  <c r="O12" i="34"/>
  <c r="Q11" i="34"/>
  <c r="R10" i="34"/>
  <c r="T9" i="34"/>
  <c r="O9" i="34"/>
  <c r="T41" i="34"/>
  <c r="P40" i="34"/>
  <c r="Q39" i="34"/>
  <c r="Q38" i="34"/>
  <c r="P37" i="34"/>
  <c r="P36" i="34"/>
  <c r="Q35" i="34"/>
  <c r="P34" i="34"/>
  <c r="P33" i="34"/>
  <c r="P32" i="34"/>
  <c r="O31" i="34"/>
  <c r="P30" i="34"/>
  <c r="P29" i="34"/>
  <c r="O28" i="34"/>
  <c r="O23" i="34"/>
  <c r="P22" i="34"/>
  <c r="O21" i="34"/>
  <c r="O20" i="34"/>
  <c r="O19" i="34"/>
  <c r="N18" i="34"/>
  <c r="O17" i="34"/>
  <c r="O16" i="34"/>
  <c r="N15" i="34"/>
  <c r="N14" i="34"/>
  <c r="O13" i="34"/>
  <c r="N12" i="34"/>
  <c r="N11" i="34"/>
  <c r="N10" i="34"/>
  <c r="N9" i="34"/>
  <c r="Q41" i="34"/>
  <c r="O40" i="34"/>
  <c r="O39" i="34"/>
  <c r="N38" i="34"/>
  <c r="O37" i="34"/>
  <c r="O36" i="34"/>
  <c r="N35" i="34"/>
  <c r="N34" i="34"/>
  <c r="O33" i="34"/>
  <c r="N32" i="34"/>
  <c r="N31" i="34"/>
  <c r="N30" i="34"/>
  <c r="T28" i="34"/>
  <c r="N28" i="34"/>
  <c r="N23" i="34"/>
  <c r="T21" i="34"/>
  <c r="T20" i="34"/>
  <c r="N20" i="34"/>
  <c r="T18" i="34"/>
  <c r="T17" i="34"/>
  <c r="T16" i="34"/>
  <c r="S15" i="34"/>
  <c r="T14" i="34"/>
  <c r="T13" i="34"/>
  <c r="S12" i="34"/>
  <c r="S11" i="34"/>
  <c r="T10" i="34"/>
  <c r="S9" i="34"/>
  <c r="O41" i="34"/>
  <c r="N40" i="34"/>
  <c r="T38" i="34"/>
  <c r="T37" i="34"/>
  <c r="T36" i="34"/>
  <c r="S35" i="34"/>
  <c r="T34" i="34"/>
  <c r="T33" i="34"/>
  <c r="S32" i="34"/>
  <c r="S31" i="34"/>
  <c r="T30" i="34"/>
  <c r="S29" i="34"/>
  <c r="S28" i="34"/>
  <c r="S23" i="34"/>
  <c r="R22" i="34"/>
  <c r="S21" i="34"/>
  <c r="S20" i="34"/>
  <c r="R19" i="34"/>
  <c r="R18" i="34"/>
  <c r="S17" i="34"/>
  <c r="R16" i="34"/>
  <c r="R15" i="34"/>
  <c r="R14" i="34"/>
  <c r="Q13" i="34"/>
  <c r="R12" i="34"/>
  <c r="R11" i="34"/>
  <c r="Q10" i="34"/>
  <c r="Q9" i="34"/>
  <c r="R38" i="34"/>
  <c r="R34" i="34"/>
  <c r="Q30" i="34"/>
  <c r="Q22" i="34"/>
  <c r="Q18" i="34"/>
  <c r="P14" i="34"/>
  <c r="P10" i="34"/>
  <c r="S37" i="34"/>
  <c r="Q33" i="34"/>
  <c r="Q29" i="34"/>
  <c r="Q21" i="34"/>
  <c r="P17" i="34"/>
  <c r="P13" i="34"/>
  <c r="P9" i="34"/>
  <c r="S40" i="34"/>
  <c r="R36" i="34"/>
  <c r="R32" i="34"/>
  <c r="R28" i="34"/>
  <c r="P20" i="34"/>
  <c r="P16" i="34"/>
  <c r="P12" i="34"/>
  <c r="R35" i="34"/>
  <c r="Q15" i="34"/>
  <c r="R31" i="34"/>
  <c r="O11" i="34"/>
  <c r="Q23" i="34"/>
  <c r="R39" i="34"/>
  <c r="Q19" i="34"/>
  <c r="F16" i="12"/>
  <c r="F14" i="12"/>
  <c r="F12" i="12"/>
  <c r="F10" i="12"/>
  <c r="F8" i="12"/>
  <c r="F15" i="12"/>
  <c r="G12" i="12"/>
  <c r="G9" i="12"/>
  <c r="F7" i="12"/>
  <c r="G14" i="12"/>
  <c r="G11" i="12"/>
  <c r="G16" i="12"/>
  <c r="G13" i="12"/>
  <c r="F11" i="12"/>
  <c r="G8" i="12"/>
  <c r="G10" i="12"/>
  <c r="F9" i="12"/>
  <c r="G15" i="12"/>
  <c r="G7" i="12"/>
  <c r="F13" i="12"/>
  <c r="R42" i="40"/>
  <c r="N42" i="40"/>
  <c r="T41" i="40"/>
  <c r="P41" i="40"/>
  <c r="S40" i="40"/>
  <c r="O40" i="40"/>
  <c r="R39" i="40"/>
  <c r="N39" i="40"/>
  <c r="T38" i="40"/>
  <c r="P38" i="40"/>
  <c r="R37" i="40"/>
  <c r="N37" i="40"/>
  <c r="Q36" i="40"/>
  <c r="T35" i="40"/>
  <c r="P35" i="40"/>
  <c r="S34" i="40"/>
  <c r="O34" i="40"/>
  <c r="Q33" i="40"/>
  <c r="T32" i="40"/>
  <c r="P32" i="40"/>
  <c r="S31" i="40"/>
  <c r="O31" i="40"/>
  <c r="R30" i="40"/>
  <c r="N30" i="40"/>
  <c r="Q29" i="40"/>
  <c r="S28" i="40"/>
  <c r="O28" i="40"/>
  <c r="R23" i="40"/>
  <c r="N23" i="40"/>
  <c r="Q22" i="40"/>
  <c r="T21" i="40"/>
  <c r="P21" i="40"/>
  <c r="S20" i="40"/>
  <c r="O20" i="40"/>
  <c r="R19" i="40"/>
  <c r="N19" i="40"/>
  <c r="Q18" i="40"/>
  <c r="T17" i="40"/>
  <c r="P17" i="40"/>
  <c r="S16" i="40"/>
  <c r="O16" i="40"/>
  <c r="R15" i="40"/>
  <c r="N15" i="40"/>
  <c r="Q14" i="40"/>
  <c r="T13" i="40"/>
  <c r="P13" i="40"/>
  <c r="S12" i="40"/>
  <c r="O12" i="40"/>
  <c r="R11" i="40"/>
  <c r="N11" i="40"/>
  <c r="Q10" i="40"/>
  <c r="T9" i="40"/>
  <c r="P9" i="40"/>
  <c r="S8" i="40"/>
  <c r="O8" i="40"/>
  <c r="P42" i="40"/>
  <c r="S41" i="40"/>
  <c r="N41" i="40"/>
  <c r="P40" i="40"/>
  <c r="Q39" i="40"/>
  <c r="O38" i="40"/>
  <c r="S37" i="40"/>
  <c r="T36" i="40"/>
  <c r="O36" i="40"/>
  <c r="Q35" i="40"/>
  <c r="R34" i="40"/>
  <c r="P33" i="40"/>
  <c r="R32" i="40"/>
  <c r="T31" i="40"/>
  <c r="N31" i="40"/>
  <c r="P30" i="40"/>
  <c r="R29" i="40"/>
  <c r="P28" i="40"/>
  <c r="Q23" i="40"/>
  <c r="S22" i="40"/>
  <c r="N22" i="40"/>
  <c r="O21" i="40"/>
  <c r="Q20" i="40"/>
  <c r="S19" i="40"/>
  <c r="T18" i="40"/>
  <c r="O18" i="40"/>
  <c r="Q17" i="40"/>
  <c r="R16" i="40"/>
  <c r="T15" i="40"/>
  <c r="O15" i="40"/>
  <c r="P14" i="40"/>
  <c r="R13" i="40"/>
  <c r="T12" i="40"/>
  <c r="N12" i="40"/>
  <c r="P11" i="40"/>
  <c r="R10" i="40"/>
  <c r="S9" i="40"/>
  <c r="N9" i="40"/>
  <c r="P8" i="40"/>
  <c r="T42" i="40"/>
  <c r="O42" i="40"/>
  <c r="R41" i="40"/>
  <c r="T40" i="40"/>
  <c r="N40" i="40"/>
  <c r="P39" i="40"/>
  <c r="S38" i="40"/>
  <c r="N38" i="40"/>
  <c r="Q37" i="40"/>
  <c r="S36" i="40"/>
  <c r="N36" i="40"/>
  <c r="O35" i="40"/>
  <c r="Q34" i="40"/>
  <c r="T33" i="40"/>
  <c r="O33" i="40"/>
  <c r="Q32" i="40"/>
  <c r="R31" i="40"/>
  <c r="T30" i="40"/>
  <c r="O30" i="40"/>
  <c r="P29" i="40"/>
  <c r="T28" i="40"/>
  <c r="N28" i="40"/>
  <c r="S42" i="40"/>
  <c r="Q41" i="40"/>
  <c r="R40" i="40"/>
  <c r="T39" i="40"/>
  <c r="O39" i="40"/>
  <c r="R38" i="40"/>
  <c r="P37" i="40"/>
  <c r="R36" i="40"/>
  <c r="S35" i="40"/>
  <c r="N35" i="40"/>
  <c r="P34" i="40"/>
  <c r="S33" i="40"/>
  <c r="N33" i="40"/>
  <c r="O32" i="40"/>
  <c r="Q31" i="40"/>
  <c r="S30" i="40"/>
  <c r="T29" i="40"/>
  <c r="O29" i="40"/>
  <c r="R28" i="40"/>
  <c r="T23" i="40"/>
  <c r="O23" i="40"/>
  <c r="P22" i="40"/>
  <c r="R21" i="40"/>
  <c r="T20" i="40"/>
  <c r="N20" i="40"/>
  <c r="P19" i="40"/>
  <c r="R18" i="40"/>
  <c r="S17" i="40"/>
  <c r="N17" i="40"/>
  <c r="P16" i="40"/>
  <c r="Q15" i="40"/>
  <c r="S14" i="40"/>
  <c r="N14" i="40"/>
  <c r="O13" i="40"/>
  <c r="Q12" i="40"/>
  <c r="S11" i="40"/>
  <c r="T10" i="40"/>
  <c r="O10" i="40"/>
  <c r="Q9" i="40"/>
  <c r="R8" i="40"/>
  <c r="T37" i="40"/>
  <c r="T34" i="40"/>
  <c r="S32" i="40"/>
  <c r="S29" i="40"/>
  <c r="S23" i="40"/>
  <c r="O22" i="40"/>
  <c r="R20" i="40"/>
  <c r="O19" i="40"/>
  <c r="R17" i="40"/>
  <c r="N16" i="40"/>
  <c r="R14" i="40"/>
  <c r="N13" i="40"/>
  <c r="Q11" i="40"/>
  <c r="N10" i="40"/>
  <c r="Q8" i="40"/>
  <c r="O41" i="40"/>
  <c r="O37" i="40"/>
  <c r="N34" i="40"/>
  <c r="N32" i="40"/>
  <c r="N29" i="40"/>
  <c r="P23" i="40"/>
  <c r="S21" i="40"/>
  <c r="P20" i="40"/>
  <c r="S18" i="40"/>
  <c r="O17" i="40"/>
  <c r="S15" i="40"/>
  <c r="O14" i="40"/>
  <c r="R12" i="40"/>
  <c r="O11" i="40"/>
  <c r="R9" i="40"/>
  <c r="N8" i="40"/>
  <c r="Q42" i="40"/>
  <c r="Q40" i="40"/>
  <c r="Q38" i="40"/>
  <c r="P36" i="40"/>
  <c r="P31" i="40"/>
  <c r="T22" i="40"/>
  <c r="Q21" i="40"/>
  <c r="T19" i="40"/>
  <c r="P18" i="40"/>
  <c r="T16" i="40"/>
  <c r="P15" i="40"/>
  <c r="S13" i="40"/>
  <c r="P12" i="40"/>
  <c r="S10" i="40"/>
  <c r="O9" i="40"/>
  <c r="Q28" i="40"/>
  <c r="N18" i="40"/>
  <c r="T11" i="40"/>
  <c r="R35" i="40"/>
  <c r="R22" i="40"/>
  <c r="Q16" i="40"/>
  <c r="P10" i="40"/>
  <c r="R33" i="40"/>
  <c r="N21" i="40"/>
  <c r="T14" i="40"/>
  <c r="T8" i="40"/>
  <c r="S39" i="40"/>
  <c r="Q30" i="40"/>
  <c r="Q19" i="40"/>
  <c r="Q13" i="40"/>
  <c r="AC38" i="37"/>
  <c r="Y38" i="37"/>
  <c r="U38" i="37"/>
  <c r="AE37" i="37"/>
  <c r="AA37" i="37"/>
  <c r="W37" i="37"/>
  <c r="S37" i="37"/>
  <c r="AC36" i="37"/>
  <c r="Y36" i="37"/>
  <c r="U36" i="37"/>
  <c r="AE35" i="37"/>
  <c r="AA35" i="37"/>
  <c r="W35" i="37"/>
  <c r="S35" i="37"/>
  <c r="AC34" i="37"/>
  <c r="Y34" i="37"/>
  <c r="U34" i="37"/>
  <c r="AE33" i="37"/>
  <c r="AA33" i="37"/>
  <c r="W33" i="37"/>
  <c r="S33" i="37"/>
  <c r="AC32" i="37"/>
  <c r="Y32" i="37"/>
  <c r="U32" i="37"/>
  <c r="AE31" i="37"/>
  <c r="AA31" i="37"/>
  <c r="W31" i="37"/>
  <c r="S31" i="37"/>
  <c r="AC30" i="37"/>
  <c r="Y30" i="37"/>
  <c r="AE29" i="37"/>
  <c r="AA29" i="37"/>
  <c r="W29" i="37"/>
  <c r="S29" i="37"/>
  <c r="AC28" i="37"/>
  <c r="Y28" i="37"/>
  <c r="U28" i="37"/>
  <c r="AE27" i="37"/>
  <c r="AD38" i="37"/>
  <c r="X38" i="37"/>
  <c r="S38" i="37"/>
  <c r="AB37" i="37"/>
  <c r="V37" i="37"/>
  <c r="AE36" i="37"/>
  <c r="Z36" i="37"/>
  <c r="T36" i="37"/>
  <c r="AC35" i="37"/>
  <c r="X35" i="37"/>
  <c r="AF34" i="37"/>
  <c r="AA34" i="37"/>
  <c r="V34" i="37"/>
  <c r="AD33" i="37"/>
  <c r="Y33" i="37"/>
  <c r="T33" i="37"/>
  <c r="AB32" i="37"/>
  <c r="W32" i="37"/>
  <c r="AF31" i="37"/>
  <c r="Z31" i="37"/>
  <c r="U31" i="37"/>
  <c r="AD30" i="37"/>
  <c r="X30" i="37"/>
  <c r="S30" i="37"/>
  <c r="AB29" i="37"/>
  <c r="V29" i="37"/>
  <c r="AE28" i="37"/>
  <c r="Z28" i="37"/>
  <c r="T28" i="37"/>
  <c r="AC27" i="37"/>
  <c r="Y27" i="37"/>
  <c r="U27" i="37"/>
  <c r="AE26" i="37"/>
  <c r="AA26" i="37"/>
  <c r="W26" i="37"/>
  <c r="AB38" i="37"/>
  <c r="W38" i="37"/>
  <c r="AF37" i="37"/>
  <c r="Z37" i="37"/>
  <c r="U37" i="37"/>
  <c r="AD36" i="37"/>
  <c r="X36" i="37"/>
  <c r="S36" i="37"/>
  <c r="AB35" i="37"/>
  <c r="V35" i="37"/>
  <c r="AE34" i="37"/>
  <c r="Z34" i="37"/>
  <c r="T34" i="37"/>
  <c r="AC33" i="37"/>
  <c r="X33" i="37"/>
  <c r="AF32" i="37"/>
  <c r="AA32" i="37"/>
  <c r="V32" i="37"/>
  <c r="AD31" i="37"/>
  <c r="Y31" i="37"/>
  <c r="T31" i="37"/>
  <c r="AB30" i="37"/>
  <c r="W30" i="37"/>
  <c r="AF29" i="37"/>
  <c r="U29" i="37"/>
  <c r="AD28" i="37"/>
  <c r="X28" i="37"/>
  <c r="S28" i="37"/>
  <c r="AB27" i="37"/>
  <c r="X27" i="37"/>
  <c r="T27" i="37"/>
  <c r="AD26" i="37"/>
  <c r="Z26" i="37"/>
  <c r="V26" i="37"/>
  <c r="AF25" i="37"/>
  <c r="AB25" i="37"/>
  <c r="X25" i="37"/>
  <c r="T25" i="37"/>
  <c r="AD24" i="37"/>
  <c r="Z24" i="37"/>
  <c r="V24" i="37"/>
  <c r="AF23" i="37"/>
  <c r="AB23" i="37"/>
  <c r="X23" i="37"/>
  <c r="T23" i="37"/>
  <c r="AD22" i="37"/>
  <c r="Z22" i="37"/>
  <c r="V22" i="37"/>
  <c r="AB21" i="37"/>
  <c r="X21" i="37"/>
  <c r="Z20" i="37"/>
  <c r="AF19" i="37"/>
  <c r="AB19" i="37"/>
  <c r="X19" i="37"/>
  <c r="T19" i="37"/>
  <c r="AD18" i="37"/>
  <c r="Z18" i="37"/>
  <c r="V18" i="37"/>
  <c r="AF17" i="37"/>
  <c r="AB17" i="37"/>
  <c r="X17" i="37"/>
  <c r="T17" i="37"/>
  <c r="AD16" i="37"/>
  <c r="V16" i="37"/>
  <c r="AF15" i="37"/>
  <c r="AB15" i="37"/>
  <c r="X15" i="37"/>
  <c r="T15" i="37"/>
  <c r="AD14" i="37"/>
  <c r="Z14" i="37"/>
  <c r="V14" i="37"/>
  <c r="AF13" i="37"/>
  <c r="AB13" i="37"/>
  <c r="X13" i="37"/>
  <c r="T13" i="37"/>
  <c r="AD12" i="37"/>
  <c r="Z12" i="37"/>
  <c r="V12" i="37"/>
  <c r="AF11" i="37"/>
  <c r="AB11" i="37"/>
  <c r="X11" i="37"/>
  <c r="T11" i="37"/>
  <c r="AD10" i="37"/>
  <c r="V10" i="37"/>
  <c r="AF9" i="37"/>
  <c r="AB9" i="37"/>
  <c r="X9" i="37"/>
  <c r="T9" i="37"/>
  <c r="AD8" i="37"/>
  <c r="V8" i="37"/>
  <c r="AF7" i="37"/>
  <c r="AB7" i="37"/>
  <c r="X7" i="37"/>
  <c r="T7" i="37"/>
  <c r="AF38" i="37"/>
  <c r="AA38" i="37"/>
  <c r="V38" i="37"/>
  <c r="AD37" i="37"/>
  <c r="Y37" i="37"/>
  <c r="T37" i="37"/>
  <c r="AB36" i="37"/>
  <c r="W36" i="37"/>
  <c r="AF35" i="37"/>
  <c r="Z35" i="37"/>
  <c r="U35" i="37"/>
  <c r="AD34" i="37"/>
  <c r="X34" i="37"/>
  <c r="S34" i="37"/>
  <c r="AB33" i="37"/>
  <c r="V33" i="37"/>
  <c r="AE32" i="37"/>
  <c r="Z32" i="37"/>
  <c r="T32" i="37"/>
  <c r="AC31" i="37"/>
  <c r="X31" i="37"/>
  <c r="AF30" i="37"/>
  <c r="AA30" i="37"/>
  <c r="V30" i="37"/>
  <c r="AD29" i="37"/>
  <c r="Y29" i="37"/>
  <c r="T29" i="37"/>
  <c r="AB28" i="37"/>
  <c r="W28" i="37"/>
  <c r="AF27" i="37"/>
  <c r="AA27" i="37"/>
  <c r="W27" i="37"/>
  <c r="S27" i="37"/>
  <c r="AC26" i="37"/>
  <c r="Y26" i="37"/>
  <c r="U26" i="37"/>
  <c r="AE25" i="37"/>
  <c r="AA25" i="37"/>
  <c r="W25" i="37"/>
  <c r="S25" i="37"/>
  <c r="AC24" i="37"/>
  <c r="Y24" i="37"/>
  <c r="U24" i="37"/>
  <c r="AE23" i="37"/>
  <c r="AA23" i="37"/>
  <c r="W23" i="37"/>
  <c r="S23" i="37"/>
  <c r="AC22" i="37"/>
  <c r="Y22" i="37"/>
  <c r="U22" i="37"/>
  <c r="AE21" i="37"/>
  <c r="AA21" i="37"/>
  <c r="W21" i="37"/>
  <c r="AC20" i="37"/>
  <c r="Y20" i="37"/>
  <c r="AE19" i="37"/>
  <c r="AA19" i="37"/>
  <c r="W19" i="37"/>
  <c r="S19" i="37"/>
  <c r="AC18" i="37"/>
  <c r="Y18" i="37"/>
  <c r="U18" i="37"/>
  <c r="AE17" i="37"/>
  <c r="AA17" i="37"/>
  <c r="W17" i="37"/>
  <c r="S17" i="37"/>
  <c r="AC16" i="37"/>
  <c r="Y16" i="37"/>
  <c r="U16" i="37"/>
  <c r="AE15" i="37"/>
  <c r="AA15" i="37"/>
  <c r="W15" i="37"/>
  <c r="S15" i="37"/>
  <c r="AC14" i="37"/>
  <c r="Y14" i="37"/>
  <c r="U14" i="37"/>
  <c r="AE13" i="37"/>
  <c r="AA13" i="37"/>
  <c r="W13" i="37"/>
  <c r="S13" i="37"/>
  <c r="AC12" i="37"/>
  <c r="Y12" i="37"/>
  <c r="U12" i="37"/>
  <c r="AE11" i="37"/>
  <c r="AA11" i="37"/>
  <c r="W11" i="37"/>
  <c r="S11" i="37"/>
  <c r="AC10" i="37"/>
  <c r="Y10" i="37"/>
  <c r="U10" i="37"/>
  <c r="AE9" i="37"/>
  <c r="AA9" i="37"/>
  <c r="W9" i="37"/>
  <c r="S9" i="37"/>
  <c r="AC8" i="37"/>
  <c r="Y8" i="37"/>
  <c r="U8" i="37"/>
  <c r="AE7" i="37"/>
  <c r="AA7" i="37"/>
  <c r="W7" i="37"/>
  <c r="S7" i="37"/>
  <c r="AE38" i="37"/>
  <c r="X37" i="37"/>
  <c r="AD35" i="37"/>
  <c r="W34" i="37"/>
  <c r="AD32" i="37"/>
  <c r="V31" i="37"/>
  <c r="AC29" i="37"/>
  <c r="V28" i="37"/>
  <c r="AF26" i="37"/>
  <c r="S26" i="37"/>
  <c r="Y25" i="37"/>
  <c r="AE24" i="37"/>
  <c r="W24" i="37"/>
  <c r="AC23" i="37"/>
  <c r="U23" i="37"/>
  <c r="AA22" i="37"/>
  <c r="S22" i="37"/>
  <c r="Y21" i="37"/>
  <c r="W20" i="37"/>
  <c r="AC19" i="37"/>
  <c r="U19" i="37"/>
  <c r="AA18" i="37"/>
  <c r="S18" i="37"/>
  <c r="Y17" i="37"/>
  <c r="AE16" i="37"/>
  <c r="W16" i="37"/>
  <c r="AC15" i="37"/>
  <c r="U15" i="37"/>
  <c r="AA14" i="37"/>
  <c r="S14" i="37"/>
  <c r="Y13" i="37"/>
  <c r="AE12" i="37"/>
  <c r="W12" i="37"/>
  <c r="AC11" i="37"/>
  <c r="U11" i="37"/>
  <c r="AA10" i="37"/>
  <c r="S10" i="37"/>
  <c r="Y9" i="37"/>
  <c r="AE8" i="37"/>
  <c r="W8" i="37"/>
  <c r="AC7" i="37"/>
  <c r="U7" i="37"/>
  <c r="Z38" i="37"/>
  <c r="AF36" i="37"/>
  <c r="Y35" i="37"/>
  <c r="AF33" i="37"/>
  <c r="X32" i="37"/>
  <c r="AE30" i="37"/>
  <c r="X29" i="37"/>
  <c r="AD27" i="37"/>
  <c r="AB26" i="37"/>
  <c r="AD25" i="37"/>
  <c r="V25" i="37"/>
  <c r="AB24" i="37"/>
  <c r="T24" i="37"/>
  <c r="Z23" i="37"/>
  <c r="AF22" i="37"/>
  <c r="X22" i="37"/>
  <c r="AD21" i="37"/>
  <c r="V21" i="37"/>
  <c r="AB20" i="37"/>
  <c r="Z19" i="37"/>
  <c r="AF18" i="37"/>
  <c r="X18" i="37"/>
  <c r="AD17" i="37"/>
  <c r="V17" i="37"/>
  <c r="AB16" i="37"/>
  <c r="T16" i="37"/>
  <c r="Z15" i="37"/>
  <c r="AF14" i="37"/>
  <c r="X14" i="37"/>
  <c r="AD13" i="37"/>
  <c r="V13" i="37"/>
  <c r="AB12" i="37"/>
  <c r="T12" i="37"/>
  <c r="Z11" i="37"/>
  <c r="AF10" i="37"/>
  <c r="X10" i="37"/>
  <c r="AD9" i="37"/>
  <c r="V9" i="37"/>
  <c r="AB8" i="37"/>
  <c r="T8" i="37"/>
  <c r="Z7" i="37"/>
  <c r="T38" i="37"/>
  <c r="AA36" i="37"/>
  <c r="T35" i="37"/>
  <c r="Z33" i="37"/>
  <c r="S32" i="37"/>
  <c r="Z30" i="37"/>
  <c r="AF28" i="37"/>
  <c r="Z27" i="37"/>
  <c r="X26" i="37"/>
  <c r="AC25" i="37"/>
  <c r="U25" i="37"/>
  <c r="AA24" i="37"/>
  <c r="S24" i="37"/>
  <c r="Y23" i="37"/>
  <c r="AE22" i="37"/>
  <c r="W22" i="37"/>
  <c r="AC21" i="37"/>
  <c r="U21" i="37"/>
  <c r="AA20" i="37"/>
  <c r="S20" i="37"/>
  <c r="Y19" i="37"/>
  <c r="AE18" i="37"/>
  <c r="W18" i="37"/>
  <c r="AC17" i="37"/>
  <c r="U17" i="37"/>
  <c r="AA16" i="37"/>
  <c r="S16" i="37"/>
  <c r="Y15" i="37"/>
  <c r="AE14" i="37"/>
  <c r="W14" i="37"/>
  <c r="AC13" i="37"/>
  <c r="U13" i="37"/>
  <c r="AA12" i="37"/>
  <c r="S12" i="37"/>
  <c r="Y11" i="37"/>
  <c r="AE10" i="37"/>
  <c r="W10" i="37"/>
  <c r="AC9" i="37"/>
  <c r="U9" i="37"/>
  <c r="AA8" i="37"/>
  <c r="S8" i="37"/>
  <c r="Y7" i="37"/>
  <c r="AC37" i="37"/>
  <c r="V36" i="37"/>
  <c r="AB34" i="37"/>
  <c r="U33" i="37"/>
  <c r="AB31" i="37"/>
  <c r="AA28" i="37"/>
  <c r="V27" i="37"/>
  <c r="T26" i="37"/>
  <c r="AF24" i="37"/>
  <c r="X24" i="37"/>
  <c r="AD23" i="37"/>
  <c r="V23" i="37"/>
  <c r="AB22" i="37"/>
  <c r="T22" i="37"/>
  <c r="Z21" i="37"/>
  <c r="AD19" i="37"/>
  <c r="V19" i="37"/>
  <c r="AB18" i="37"/>
  <c r="T18" i="37"/>
  <c r="Z17" i="37"/>
  <c r="AF16" i="37"/>
  <c r="X16" i="37"/>
  <c r="AD15" i="37"/>
  <c r="V15" i="37"/>
  <c r="AB14" i="37"/>
  <c r="T14" i="37"/>
  <c r="Z13" i="37"/>
  <c r="AF12" i="37"/>
  <c r="X12" i="37"/>
  <c r="AD11" i="37"/>
  <c r="V11" i="37"/>
  <c r="AB10" i="37"/>
  <c r="T10" i="37"/>
  <c r="Z9" i="37"/>
  <c r="AF8" i="37"/>
  <c r="X8" i="37"/>
  <c r="AD7" i="37"/>
  <c r="V7" i="37"/>
  <c r="J41" i="41"/>
  <c r="L39" i="41"/>
  <c r="K38" i="41"/>
  <c r="J37" i="41"/>
  <c r="L35" i="41"/>
  <c r="K34" i="41"/>
  <c r="J33" i="41"/>
  <c r="L31" i="41"/>
  <c r="K30" i="41"/>
  <c r="J29" i="41"/>
  <c r="L23" i="41"/>
  <c r="K22" i="41"/>
  <c r="J21" i="41"/>
  <c r="L19" i="41"/>
  <c r="K18" i="41"/>
  <c r="J17" i="41"/>
  <c r="L15" i="41"/>
  <c r="K14" i="41"/>
  <c r="J13" i="41"/>
  <c r="L11" i="41"/>
  <c r="K10" i="41"/>
  <c r="L41" i="41"/>
  <c r="J40" i="41"/>
  <c r="J38" i="41"/>
  <c r="K36" i="41"/>
  <c r="L34" i="41"/>
  <c r="L32" i="41"/>
  <c r="J31" i="41"/>
  <c r="K29" i="41"/>
  <c r="K23" i="41"/>
  <c r="L21" i="41"/>
  <c r="J20" i="41"/>
  <c r="J18" i="41"/>
  <c r="K16" i="41"/>
  <c r="L14" i="41"/>
  <c r="L12" i="41"/>
  <c r="J11" i="41"/>
  <c r="L40" i="41"/>
  <c r="J39" i="41"/>
  <c r="K37" i="41"/>
  <c r="K35" i="41"/>
  <c r="L33" i="41"/>
  <c r="J32" i="41"/>
  <c r="J30" i="41"/>
  <c r="K24" i="41"/>
  <c r="L22" i="41"/>
  <c r="L20" i="41"/>
  <c r="J19" i="41"/>
  <c r="K17" i="41"/>
  <c r="K15" i="41"/>
  <c r="L13" i="41"/>
  <c r="J12" i="41"/>
  <c r="J10" i="41"/>
  <c r="K40" i="41"/>
  <c r="L36" i="41"/>
  <c r="K33" i="41"/>
  <c r="L29" i="41"/>
  <c r="J22" i="41"/>
  <c r="L18" i="41"/>
  <c r="J15" i="41"/>
  <c r="K11" i="41"/>
  <c r="K39" i="41"/>
  <c r="J36" i="41"/>
  <c r="K32" i="41"/>
  <c r="L24" i="41"/>
  <c r="K21" i="41"/>
  <c r="L17" i="41"/>
  <c r="J14" i="41"/>
  <c r="L10" i="41"/>
  <c r="L38" i="41"/>
  <c r="J35" i="41"/>
  <c r="K31" i="41"/>
  <c r="J24" i="41"/>
  <c r="K20" i="41"/>
  <c r="L16" i="41"/>
  <c r="K13" i="41"/>
  <c r="L37" i="41"/>
  <c r="K19" i="41"/>
  <c r="J34" i="41"/>
  <c r="J16" i="41"/>
  <c r="L30" i="41"/>
  <c r="K12" i="41"/>
  <c r="K41" i="41"/>
  <c r="J23" i="41"/>
  <c r="F12" i="45"/>
  <c r="F10" i="45"/>
  <c r="F13" i="45"/>
  <c r="F11" i="45"/>
  <c r="F14" i="45"/>
  <c r="F9" i="45"/>
  <c r="AK29" i="39"/>
  <c r="AS29" i="39"/>
  <c r="BA29" i="39"/>
  <c r="AN28" i="39"/>
  <c r="AV28" i="39"/>
  <c r="BD28" i="39"/>
  <c r="AQ27" i="39"/>
  <c r="AY27" i="39"/>
  <c r="AL26" i="39"/>
  <c r="AT26" i="39"/>
  <c r="BB26" i="39"/>
  <c r="AO25" i="39"/>
  <c r="AW25" i="39"/>
  <c r="AJ25" i="39"/>
  <c r="AQ24" i="39"/>
  <c r="AY24" i="39"/>
  <c r="AL28" i="39"/>
  <c r="AM28" i="39"/>
  <c r="AK26" i="39"/>
  <c r="BD25" i="39"/>
  <c r="AL29" i="39"/>
  <c r="AT29" i="39"/>
  <c r="BB29" i="39"/>
  <c r="AO28" i="39"/>
  <c r="AW28" i="39"/>
  <c r="AJ28" i="39"/>
  <c r="AR27" i="39"/>
  <c r="AZ27" i="39"/>
  <c r="AM26" i="39"/>
  <c r="AU26" i="39"/>
  <c r="BC26" i="39"/>
  <c r="AP25" i="39"/>
  <c r="AX25" i="39"/>
  <c r="AJ24" i="39"/>
  <c r="AR24" i="39"/>
  <c r="AZ24" i="39"/>
  <c r="AO27" i="39"/>
  <c r="AJ27" i="39"/>
  <c r="AZ26" i="39"/>
  <c r="AW24" i="39"/>
  <c r="AZ29" i="39"/>
  <c r="AX27" i="39"/>
  <c r="AV25" i="39"/>
  <c r="AM29" i="39"/>
  <c r="AU29" i="39"/>
  <c r="BC29" i="39"/>
  <c r="AP28" i="39"/>
  <c r="AX28" i="39"/>
  <c r="AK27" i="39"/>
  <c r="AS27" i="39"/>
  <c r="BA27" i="39"/>
  <c r="AN26" i="39"/>
  <c r="AV26" i="39"/>
  <c r="BD26" i="39"/>
  <c r="AQ25" i="39"/>
  <c r="AY25" i="39"/>
  <c r="AK24" i="39"/>
  <c r="AS24" i="39"/>
  <c r="BA24" i="39"/>
  <c r="AY29" i="39"/>
  <c r="AP27" i="39"/>
  <c r="AP24" i="39"/>
  <c r="AN29" i="39"/>
  <c r="AV29" i="39"/>
  <c r="BD29" i="39"/>
  <c r="AQ28" i="39"/>
  <c r="AY28" i="39"/>
  <c r="AL27" i="39"/>
  <c r="AT27" i="39"/>
  <c r="BB27" i="39"/>
  <c r="AO26" i="39"/>
  <c r="AW26" i="39"/>
  <c r="AJ26" i="39"/>
  <c r="AR25" i="39"/>
  <c r="AZ25" i="39"/>
  <c r="AL24" i="39"/>
  <c r="AT24" i="39"/>
  <c r="BB24" i="39"/>
  <c r="AT28" i="39"/>
  <c r="AU25" i="39"/>
  <c r="AR29" i="39"/>
  <c r="BA26" i="39"/>
  <c r="AO29" i="39"/>
  <c r="AW29" i="39"/>
  <c r="AJ29" i="39"/>
  <c r="AR28" i="39"/>
  <c r="AZ28" i="39"/>
  <c r="AM27" i="39"/>
  <c r="AU27" i="39"/>
  <c r="BC27" i="39"/>
  <c r="AP26" i="39"/>
  <c r="AX26" i="39"/>
  <c r="AK25" i="39"/>
  <c r="AS25" i="39"/>
  <c r="BA25" i="39"/>
  <c r="AM24" i="39"/>
  <c r="AU24" i="39"/>
  <c r="BC24" i="39"/>
  <c r="BB28" i="39"/>
  <c r="BC25" i="39"/>
  <c r="AU28" i="39"/>
  <c r="AN25" i="39"/>
  <c r="AP29" i="39"/>
  <c r="AX29" i="39"/>
  <c r="AK28" i="39"/>
  <c r="AS28" i="39"/>
  <c r="BA28" i="39"/>
  <c r="AN27" i="39"/>
  <c r="AV27" i="39"/>
  <c r="BD27" i="39"/>
  <c r="AQ26" i="39"/>
  <c r="AY26" i="39"/>
  <c r="AL25" i="39"/>
  <c r="AT25" i="39"/>
  <c r="BB25" i="39"/>
  <c r="AN24" i="39"/>
  <c r="AV24" i="39"/>
  <c r="BD24" i="39"/>
  <c r="AQ29" i="39"/>
  <c r="AW27" i="39"/>
  <c r="AR26" i="39"/>
  <c r="AM25" i="39"/>
  <c r="AO24" i="39"/>
  <c r="BC28" i="39"/>
  <c r="AS26" i="39"/>
  <c r="AX24" i="39"/>
  <c r="AX17" i="39"/>
  <c r="AN17" i="39"/>
  <c r="AW16" i="39"/>
  <c r="AM16" i="39"/>
  <c r="AV15" i="39"/>
  <c r="AL15" i="39"/>
  <c r="AS14" i="39"/>
  <c r="AK14" i="39"/>
  <c r="AV14" i="39"/>
  <c r="AW17" i="39"/>
  <c r="AM17" i="39"/>
  <c r="AV16" i="39"/>
  <c r="AL16" i="39"/>
  <c r="AS15" i="39"/>
  <c r="AK15" i="39"/>
  <c r="AR14" i="39"/>
  <c r="AM15" i="39"/>
  <c r="AV17" i="39"/>
  <c r="AL17" i="39"/>
  <c r="AS16" i="39"/>
  <c r="AK16" i="39"/>
  <c r="AR15" i="39"/>
  <c r="AJ15" i="39"/>
  <c r="AQ14" i="39"/>
  <c r="AN14" i="39"/>
  <c r="AY17" i="39"/>
  <c r="AS17" i="39"/>
  <c r="AK17" i="39"/>
  <c r="AR16" i="39"/>
  <c r="AJ16" i="39"/>
  <c r="AQ15" i="39"/>
  <c r="AZ14" i="39"/>
  <c r="AP14" i="39"/>
  <c r="AN16" i="39"/>
  <c r="AR17" i="39"/>
  <c r="AJ17" i="39"/>
  <c r="AQ16" i="39"/>
  <c r="AZ15" i="39"/>
  <c r="AP15" i="39"/>
  <c r="AY14" i="39"/>
  <c r="AO14" i="39"/>
  <c r="AX16" i="39"/>
  <c r="AQ17" i="39"/>
  <c r="AP16" i="39"/>
  <c r="AY15" i="39"/>
  <c r="AO15" i="39"/>
  <c r="AX14" i="39"/>
  <c r="AM14" i="39"/>
  <c r="AO17" i="39"/>
  <c r="AZ17" i="39"/>
  <c r="AP17" i="39"/>
  <c r="AY16" i="39"/>
  <c r="AO16" i="39"/>
  <c r="AX15" i="39"/>
  <c r="AN15" i="39"/>
  <c r="AW14" i="39"/>
  <c r="AW15" i="39"/>
  <c r="AL14" i="39"/>
  <c r="AJ14" i="39"/>
  <c r="AL42" i="39"/>
  <c r="AK42" i="39"/>
  <c r="AJ42" i="39"/>
  <c r="AK39" i="39"/>
  <c r="AL36" i="39"/>
  <c r="AZ23" i="39"/>
  <c r="AR23" i="39"/>
  <c r="AJ23" i="39"/>
  <c r="AW22" i="39"/>
  <c r="AO22" i="39"/>
  <c r="BB21" i="39"/>
  <c r="AT21" i="39"/>
  <c r="AL21" i="39"/>
  <c r="AU12" i="39"/>
  <c r="AK12" i="39"/>
  <c r="AT11" i="39"/>
  <c r="AJ11" i="39"/>
  <c r="AQ10" i="39"/>
  <c r="AZ9" i="39"/>
  <c r="AP9" i="39"/>
  <c r="AY8" i="39"/>
  <c r="AO8" i="39"/>
  <c r="AM10" i="39"/>
  <c r="BC23" i="39"/>
  <c r="AN12" i="39"/>
  <c r="AT8" i="39"/>
  <c r="AN21" i="39"/>
  <c r="AT9" i="39"/>
  <c r="AL12" i="39"/>
  <c r="AL41" i="39"/>
  <c r="AJ39" i="39"/>
  <c r="AK36" i="39"/>
  <c r="AY23" i="39"/>
  <c r="AQ23" i="39"/>
  <c r="BD22" i="39"/>
  <c r="AV22" i="39"/>
  <c r="AN22" i="39"/>
  <c r="BA21" i="39"/>
  <c r="AS21" i="39"/>
  <c r="AK21" i="39"/>
  <c r="AT12" i="39"/>
  <c r="AJ12" i="39"/>
  <c r="AQ11" i="39"/>
  <c r="AZ10" i="39"/>
  <c r="AP10" i="39"/>
  <c r="AY9" i="39"/>
  <c r="AO9" i="39"/>
  <c r="AX8" i="39"/>
  <c r="AN8" i="39"/>
  <c r="AM8" i="39"/>
  <c r="AV23" i="39"/>
  <c r="AX21" i="39"/>
  <c r="AX11" i="39"/>
  <c r="AU8" i="39"/>
  <c r="AU23" i="39"/>
  <c r="AO21" i="39"/>
  <c r="AU9" i="39"/>
  <c r="AT23" i="39"/>
  <c r="AW12" i="39"/>
  <c r="AU10" i="39"/>
  <c r="AL39" i="39"/>
  <c r="AS23" i="39"/>
  <c r="BC21" i="39"/>
  <c r="AK11" i="39"/>
  <c r="AP8" i="39"/>
  <c r="AK41" i="39"/>
  <c r="AL38" i="39"/>
  <c r="AJ36" i="39"/>
  <c r="AX23" i="39"/>
  <c r="AP23" i="39"/>
  <c r="BC22" i="39"/>
  <c r="AU22" i="39"/>
  <c r="AM22" i="39"/>
  <c r="AZ21" i="39"/>
  <c r="AR21" i="39"/>
  <c r="AQ12" i="39"/>
  <c r="AZ11" i="39"/>
  <c r="AP11" i="39"/>
  <c r="AY10" i="39"/>
  <c r="AO10" i="39"/>
  <c r="AX9" i="39"/>
  <c r="AN9" i="39"/>
  <c r="AW8" i="39"/>
  <c r="AJ38" i="39"/>
  <c r="BD23" i="39"/>
  <c r="BA22" i="39"/>
  <c r="AY12" i="39"/>
  <c r="AN11" i="39"/>
  <c r="AL9" i="39"/>
  <c r="AK40" i="39"/>
  <c r="AZ22" i="39"/>
  <c r="AW21" i="39"/>
  <c r="AM11" i="39"/>
  <c r="AK9" i="39"/>
  <c r="AK37" i="39"/>
  <c r="BB23" i="39"/>
  <c r="AQ22" i="39"/>
  <c r="AV11" i="39"/>
  <c r="AQ8" i="39"/>
  <c r="AX22" i="39"/>
  <c r="AM21" i="39"/>
  <c r="AT10" i="39"/>
  <c r="AZ8" i="39"/>
  <c r="AJ41" i="39"/>
  <c r="AK38" i="39"/>
  <c r="AW23" i="39"/>
  <c r="AO23" i="39"/>
  <c r="BB22" i="39"/>
  <c r="AT22" i="39"/>
  <c r="AL22" i="39"/>
  <c r="AY21" i="39"/>
  <c r="AQ21" i="39"/>
  <c r="AZ12" i="39"/>
  <c r="AP12" i="39"/>
  <c r="AY11" i="39"/>
  <c r="AO11" i="39"/>
  <c r="AX10" i="39"/>
  <c r="AN10" i="39"/>
  <c r="AW9" i="39"/>
  <c r="AM9" i="39"/>
  <c r="AV8" i="39"/>
  <c r="AL8" i="39"/>
  <c r="AK22" i="39"/>
  <c r="AO12" i="39"/>
  <c r="AV9" i="39"/>
  <c r="AL37" i="39"/>
  <c r="AM23" i="39"/>
  <c r="AJ22" i="39"/>
  <c r="AW11" i="39"/>
  <c r="AL10" i="39"/>
  <c r="AJ8" i="39"/>
  <c r="AY22" i="39"/>
  <c r="BD21" i="39"/>
  <c r="AM12" i="39"/>
  <c r="AK10" i="39"/>
  <c r="AJ37" i="39"/>
  <c r="AK23" i="39"/>
  <c r="AU21" i="39"/>
  <c r="AU11" i="39"/>
  <c r="AJ10" i="39"/>
  <c r="AL40" i="39"/>
  <c r="AN23" i="39"/>
  <c r="AP21" i="39"/>
  <c r="AW10" i="39"/>
  <c r="AK8" i="39"/>
  <c r="AR22" i="39"/>
  <c r="AX12" i="39"/>
  <c r="AV10" i="39"/>
  <c r="AJ40" i="39"/>
  <c r="AL23" i="39"/>
  <c r="AV21" i="39"/>
  <c r="AL11" i="39"/>
  <c r="AJ9" i="39"/>
  <c r="BA23" i="39"/>
  <c r="AP22" i="39"/>
  <c r="AV12" i="39"/>
  <c r="AQ9" i="39"/>
  <c r="AJ33" i="39"/>
  <c r="AK33" i="39"/>
  <c r="AL34" i="39"/>
  <c r="AK35" i="39"/>
  <c r="AJ34" i="39"/>
  <c r="AL33" i="39"/>
  <c r="AL35" i="39"/>
  <c r="AK34" i="39"/>
  <c r="AJ35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Пеленева С.А.</author>
  </authors>
  <commentList>
    <comment ref="AB23" authorId="0" shapeId="0" xr:uid="{2EC9DD36-7850-4B7B-AA7E-C18263FD2A58}">
      <text>
        <r>
          <rPr>
            <b/>
            <sz val="9"/>
            <color indexed="81"/>
            <rFont val="Tahoma"/>
            <family val="2"/>
            <charset val="204"/>
          </rPr>
          <t>Пеленева С.А.:</t>
        </r>
        <r>
          <rPr>
            <sz val="9"/>
            <color indexed="81"/>
            <rFont val="Tahoma"/>
            <family val="2"/>
            <charset val="204"/>
          </rPr>
          <t xml:space="preserve">
цена согласована 18.03.2021</t>
        </r>
      </text>
    </comment>
  </commentList>
</comments>
</file>

<file path=xl/sharedStrings.xml><?xml version="1.0" encoding="utf-8"?>
<sst xmlns="http://schemas.openxmlformats.org/spreadsheetml/2006/main" count="2490" uniqueCount="645">
  <si>
    <t>-</t>
  </si>
  <si>
    <t>80/140</t>
  </si>
  <si>
    <t>110/180</t>
  </si>
  <si>
    <t>115/180</t>
  </si>
  <si>
    <t>120/180</t>
  </si>
  <si>
    <t>130/190</t>
  </si>
  <si>
    <t>150/210</t>
  </si>
  <si>
    <t>180/240</t>
  </si>
  <si>
    <t>200/260</t>
  </si>
  <si>
    <t>Комплект теплоизоляционный 80х400 для ППУ - Р 500х500</t>
  </si>
  <si>
    <t>250/310</t>
  </si>
  <si>
    <t xml:space="preserve">Повышенная корозионостойкость сварного шва обеспечена  TIG сваркой в среде аргона, без доступа кислорода. </t>
  </si>
  <si>
    <t>Продукция сертифицирована</t>
  </si>
  <si>
    <t>ТУ № 5263-001-80115295-2011</t>
  </si>
  <si>
    <t>Пож.серт. (обязательная сертификация) № С-.RU.ПБ 37.В.00073</t>
  </si>
  <si>
    <t>Гост Р       № РОСС RU.АЮ 31.НО 9761</t>
  </si>
  <si>
    <t>ТУ             № 5263-001-80115295-2011</t>
  </si>
  <si>
    <t xml:space="preserve">Ваши предложения и нарекания на качество продукции и обслуживания просьба отправлять на эл почту pk@teplov.ru </t>
  </si>
  <si>
    <t>ТУ             № 9695- 001- 80115295 - 2008</t>
  </si>
  <si>
    <t xml:space="preserve">Выделенные цветом изделия являются распродажными(выбирать только при наличии на складе)															</t>
  </si>
  <si>
    <t>Производство изделий не входящих в складскую программу требует дополнительного согласования</t>
  </si>
  <si>
    <t>Крепление регулируемое КР 1000</t>
  </si>
  <si>
    <t>Крепление регулируемое КР 1200</t>
  </si>
  <si>
    <t>Крепление универсальное КУ</t>
  </si>
  <si>
    <t>Крепление подвес 350</t>
  </si>
  <si>
    <t>Крепление подвес 700</t>
  </si>
  <si>
    <t>Проход кровли универсальный 30-45 гр.</t>
  </si>
  <si>
    <t>Опора монтажная универсальная</t>
  </si>
  <si>
    <t>Хомут растяжки</t>
  </si>
  <si>
    <t>Фартук</t>
  </si>
  <si>
    <t xml:space="preserve">Установите согласованный размер скидки от РРЦ и получите цену закупки по вашим условиям </t>
  </si>
  <si>
    <t>Установить размер скидки</t>
  </si>
  <si>
    <t>В прайсе указаны рекомендованные розничные цены (РРЦ).</t>
  </si>
  <si>
    <t>Наименование</t>
  </si>
  <si>
    <t>Производитель гарантирует качественную работу дымохода при правильно выбранной покупателем марке стали, иных параметров изделий, соблюдении требований, правил монтажа и экслуатации дымохода и тепловой установки. См. инструкция по монтажу и эксплуатации дымоходов "Теплов и Сухов"   WWW.TEPLOV.RU</t>
  </si>
  <si>
    <t>Производитель гарантирует качественную работу дымохода при правильно выбранной покупателем марке стали, иных параметров изделий, соблюдении требований, правил монтажа и экслуатации дымохода и тепловой установки. См. инструкция по монтажу и эксплуатации дымоходов "Теплов и Сухов"  WWW.TEPLOV.RU</t>
  </si>
  <si>
    <t>120/220</t>
  </si>
  <si>
    <t>130/230</t>
  </si>
  <si>
    <t>150/250</t>
  </si>
  <si>
    <t>180/280</t>
  </si>
  <si>
    <t>200/300</t>
  </si>
  <si>
    <t>250/350</t>
  </si>
  <si>
    <t>Продукция сертифицирована: Пож.серт. (обязательная сертификация) № С-.RU.ПБ 37.В.00073;  Гост Р  № РОСС RU.АЮ 31.НО 976;  ТУ № 9695- 001-80115295 - 2008</t>
  </si>
  <si>
    <t>Ваши предложения и нарекания на качество продукции и обслуживания просьба отправлять на эл почту pk@teplov.ru. Производитель гарантирует качественную работу дымохода при правильно выбранной покупателем марке стали, иных параметров изделий, соблюдении требований, правил монтажа и эксплуатации дымохода и тепловой установки.</t>
  </si>
  <si>
    <t>См. инструкция по монтажу и эксплуатации дымоходов "Теплов и Сухов"   WWW.TEPLOV.RU</t>
  </si>
  <si>
    <t xml:space="preserve"> См. инструкция по монтажу и эксплуатации дымоходов "Теплов и Сухов" WWW.TEPLOV.RU</t>
  </si>
  <si>
    <t>Производитель гарантирует качественную работу дымохода при правильно выбранной покупателем марке стали, иных параметров изделий, соблюдении требований, правил монтажа и экслуатации дымохода и тепловой установки.</t>
  </si>
  <si>
    <t>Изделия входят в складскую программу (срок отгрузки до 7 дней)</t>
  </si>
  <si>
    <t>*Производитель гарантирует качественную работу дымохода при правильно выбранной покупателем марке стали, толщине теплоизоляции,иных параметров изделий, соблюдении требований, правил монтажа и экслуатации дымохода и тепловой установки. См. инструкция по монтажу и эксплуатации дымоходов "Теплов и Сухов"  WWW.TEPLOV.RU</t>
  </si>
  <si>
    <t>100/160</t>
  </si>
  <si>
    <t>Штанга регулируемая 380-700 мм</t>
  </si>
  <si>
    <t>Штанга регулируемая 150-300 мм</t>
  </si>
  <si>
    <t xml:space="preserve">Уплотнительное кольцо силиконовое </t>
  </si>
  <si>
    <t>Наименование/Диаметр</t>
  </si>
  <si>
    <t>Дефлектор ДМ-Р 304-0.5 D120 М</t>
  </si>
  <si>
    <t>Дефлектор ДМ-Р 304-0.5 D150 М</t>
  </si>
  <si>
    <t>Дефлектор ДМ-Р 304-0.5 D200</t>
  </si>
  <si>
    <t>Зонт ЗМ-Р 304-0.5 D120 М</t>
  </si>
  <si>
    <t>Зонт ЗМ-Р 304-0.5 D150</t>
  </si>
  <si>
    <t>Зонт ЗМ-Р 304-0.5 D200</t>
  </si>
  <si>
    <t>Отвод 45* ОМ-Р 316-0.8 D120</t>
  </si>
  <si>
    <t>Отвод 45* ОМ-Р 316-0.8 D150</t>
  </si>
  <si>
    <t>Отвод 45* ОМ-Р 316-0.8 D200</t>
  </si>
  <si>
    <t>Отвод 87* ОМ-Р 316-0.8 D120</t>
  </si>
  <si>
    <t>Отвод 87* ОМ-Р 316-0.8 D150</t>
  </si>
  <si>
    <t>Отвод 87* ОМ-Р 316-0.8 D200</t>
  </si>
  <si>
    <t>Площадка монтажная ПММ-Р 316-0.8 D120</t>
  </si>
  <si>
    <t>Площадка монтажная ПММ-Р 316-0.8 D150</t>
  </si>
  <si>
    <t>Площадка монтажная ПММ-Р 316-0.8 D200</t>
  </si>
  <si>
    <t>Тройник 45* ТРМ(М)-Р 316-0.8 D120</t>
  </si>
  <si>
    <t>Тройник 45* ТРМ(М)-Р 316-0.8 D150</t>
  </si>
  <si>
    <t>Тройник 45* ТРМ(М)-Р 316-0.8 D200</t>
  </si>
  <si>
    <t>Тройник 87* ТРМ(М)-Р 316-0.8 D120</t>
  </si>
  <si>
    <t>Тройник 87* ТРМ(М)-Р 316-0.8 D150</t>
  </si>
  <si>
    <t>Тройник 87* ТРМ(М)-Р 316-0.8 D200</t>
  </si>
  <si>
    <t>Труба телескоп L300-450 ТТМ-Р 316-0.8 D120</t>
  </si>
  <si>
    <t>Труба телескоп L300-450 ТТМ-Р 316-0.8 D150</t>
  </si>
  <si>
    <t>Труба телескоп L300-450 ТТМ-Р 316-0.8 D200</t>
  </si>
  <si>
    <t>Труба L1000 ТМ-Р 316-0.8 D120</t>
  </si>
  <si>
    <t>Труба L1000 ТМ-Р 316-0.8 D150</t>
  </si>
  <si>
    <t>Труба L1000 ТМ-Р 316-0.8 D200</t>
  </si>
  <si>
    <t>Труба L250 ТМ-Р 316-0.8 D120</t>
  </si>
  <si>
    <t>Труба L250 ТМ-Р 316-0.8 D150</t>
  </si>
  <si>
    <t>Труба L250 ТМ-Р 316-0.8 D200</t>
  </si>
  <si>
    <t>Труба L500 ТМ-Р 316-0.8 D120</t>
  </si>
  <si>
    <t>Труба L500 ТМ-Р 316-0.8 D150</t>
  </si>
  <si>
    <t>Труба L500 ТМ-Р 316-0.8 D200</t>
  </si>
  <si>
    <t>Шибер ШМ(М)-Р 316-0.8 D120</t>
  </si>
  <si>
    <t>Шибер ШМ(М)-Р 316-0.8 D150</t>
  </si>
  <si>
    <t>Шибер ШМ(М)-Р 316-0.8 D200</t>
  </si>
  <si>
    <t>Заглушка ревизии моно ЗРМ-Р 304-0.5 D120 М</t>
  </si>
  <si>
    <t>Заглушка ревизии моно ЗРМ-Р 304-0.5 D150 М</t>
  </si>
  <si>
    <t>Заглушка ревизии моно ЗРМ-Р 304-0.5 D200 М</t>
  </si>
  <si>
    <t>Конденсатоотвод моно КМ-Р 316-0.5 D120 М</t>
  </si>
  <si>
    <t>Конденсатоотвод моно КМ-Р 316-0.5 D150 М</t>
  </si>
  <si>
    <t>Конденсатоотвод моно КМ-Р 316-0.5 D200 М</t>
  </si>
  <si>
    <t>Конус КТ-Р 316, 0,5/304 D120/220 М с хомутом</t>
  </si>
  <si>
    <t>Конус КТ-Р 316, 0,5/304 D150/250 М с хомутом</t>
  </si>
  <si>
    <t>Конус КТ-Р 316, 0,5/304 D200/300 с хомутом</t>
  </si>
  <si>
    <t>Отвод ОТ-Р 45* 316, 0,8/304 D120/220 с хомутом</t>
  </si>
  <si>
    <t>Отвод ОТ-Р 45* 316, 0,8/304 D150/250 с хомутом</t>
  </si>
  <si>
    <t>Отвод ОТ-Р 45* 316, 0,8/304 D200/300 с хомутом</t>
  </si>
  <si>
    <t>Отвод ОТ-Р 87* 316, 0,8/304 D120/220 с хомутом</t>
  </si>
  <si>
    <t>Отвод ОТ-Р 87* 316, 0,8/304 D150/250 с хомутом</t>
  </si>
  <si>
    <t>Отвод ОТ-Р 87* 316, 0,8/304 D200/300 с хомутом</t>
  </si>
  <si>
    <t>Переход  Моно/Термо ПМТ-Р 316, 0,8/304 D120/220</t>
  </si>
  <si>
    <t>Переход  Моно/Термо ПМТ-Р 316, 0,8/304 D150/250</t>
  </si>
  <si>
    <t>Переход  Моно/Термо ПМТ-Р 316, 0,8/304 D200/300</t>
  </si>
  <si>
    <t>Площадка монтажная термо ПМТ-Р 316, 0,8/304 D120/220 с хомутом</t>
  </si>
  <si>
    <t>Площадка монтажная термо ПМТ-Р 316, 0,8/304 D150/250 с хомутом</t>
  </si>
  <si>
    <t xml:space="preserve">Площадка монтажная термо ПМТ-Р 316, 0,8/304 D200/300 с хомутом </t>
  </si>
  <si>
    <t>Тройник Термо 45* ТРТ-Р 316-0.8/304 D120/220 с хомутом</t>
  </si>
  <si>
    <t>Тройник Термо 45* ТРТ-Р 316-0.8/304 D150/250 с хомутом</t>
  </si>
  <si>
    <t>Тройник Термо 45* ТРТ-Р 316-0.8/304 D200/300 с хомутом</t>
  </si>
  <si>
    <t>Тройник Термо ТРT(М)-Р 87* 316, 0,8/304 D120/220 с хомутом</t>
  </si>
  <si>
    <t>Тройник Термо ТРT(М)-Р 87* 316, 0,8/304 D150/250 с хомутом</t>
  </si>
  <si>
    <t>Тройник Термо ТРT(М)-Р 87* 316, 0,8/304 D200/300 с хомутом</t>
  </si>
  <si>
    <t>Труба Термо L 1000 ТТ-Р 316-0.8/304 D120/220 с хомутом</t>
  </si>
  <si>
    <t>Труба Термо L 1000 ТТ-Р 316-0.8/304 D150/250 с хомутом</t>
  </si>
  <si>
    <t>Труба Термо L 1000 ТТ-Р 316-0.8/304 D200/300 с хомутом</t>
  </si>
  <si>
    <t>Труба Термо L 500 ТТ-Р 316-0.8/304 D120/220 с хомутом</t>
  </si>
  <si>
    <t>Труба Термо L 500 ТТ-Р 316-0.8/304 D150/250 с хомутом</t>
  </si>
  <si>
    <t>Труба Термо L 500 ТТ-Р 316-0.8/304 D200/300 с хомутом</t>
  </si>
  <si>
    <t>Труба Термо L 250 ТТ-Р 316-0.8/304 D120/220 с хомутом</t>
  </si>
  <si>
    <t>Труба Термо L 250 ТТ-Р 316-0.8/304 D150/250 с хомутом</t>
  </si>
  <si>
    <t>Труба Термо L 250 ТТ-Р 316-0.8/304 D200/300 с хомутом</t>
  </si>
  <si>
    <t>Четверик Термо ЧТ-Р 316-0.8/304 D120/220 с хомутом</t>
  </si>
  <si>
    <t>Четверик Термо ЧТ-Р 316-0.8/304 D150/250 с хомутом</t>
  </si>
  <si>
    <t>Четверик Термо ЧТ-Р 316-0.8/304 D200/300 с хомутом</t>
  </si>
  <si>
    <t>Труба телескоп термо ТТТ-Р (300-450) 316, 0,8/304 D120/220 с хомутом</t>
  </si>
  <si>
    <t>Труба телескоп термо ТТТ-Р (300-450) 316, 0,8/304 D150/250 с хомутом</t>
  </si>
  <si>
    <t>Труба телескоп термо ТТТ-Р (300-450) 316, 0,8/304 D200/300 с хомутом</t>
  </si>
  <si>
    <t>Заглушка ревизии Термо ЗРТ-Р 304-0.5 D220 М</t>
  </si>
  <si>
    <t>Заглушка ревизии Термо ЗРТ-Р 304-0.5 D250 М</t>
  </si>
  <si>
    <t>Заглушка ревизии Термо ЗРТ-Р 304-0.5 D300</t>
  </si>
  <si>
    <t>Конденсатоотвод Термо КТ-Р 316-0.5 D220 М</t>
  </si>
  <si>
    <t>Конденсатоотвод Термо КТ-Р 316-0.5 D250 М</t>
  </si>
  <si>
    <t>Конденсатоотвод Термо КТ-Р 316-0.5 D300</t>
  </si>
  <si>
    <t xml:space="preserve">Наименование / Диаметр </t>
  </si>
  <si>
    <t>Размер скидки</t>
  </si>
  <si>
    <t xml:space="preserve">Наименование/Диаметр                                                                                                                                                    </t>
  </si>
  <si>
    <r>
      <t xml:space="preserve">Дефлектор ДМ-Р </t>
    </r>
    <r>
      <rPr>
        <sz val="11"/>
        <rFont val="Arial"/>
        <family val="2"/>
        <charset val="204"/>
      </rPr>
      <t>(430-0,5)</t>
    </r>
  </si>
  <si>
    <r>
      <t>Зонт ЗМ-Р</t>
    </r>
    <r>
      <rPr>
        <sz val="11"/>
        <rFont val="Arial"/>
        <family val="2"/>
        <charset val="204"/>
      </rPr>
      <t xml:space="preserve"> (430-0,5)</t>
    </r>
  </si>
  <si>
    <r>
      <t>Зонт ЗМ-Р (по дыму)</t>
    </r>
    <r>
      <rPr>
        <sz val="11"/>
        <rFont val="Arial"/>
        <family val="2"/>
        <charset val="204"/>
      </rPr>
      <t xml:space="preserve"> (430-0,5)</t>
    </r>
  </si>
  <si>
    <r>
      <t xml:space="preserve">Конвектор трубный 1000 мм </t>
    </r>
    <r>
      <rPr>
        <sz val="11"/>
        <rFont val="Arial"/>
        <family val="2"/>
        <charset val="204"/>
      </rPr>
      <t>(430-0,8)</t>
    </r>
  </si>
  <si>
    <r>
      <t>Отвод 45 OM-Р</t>
    </r>
    <r>
      <rPr>
        <sz val="11"/>
        <rFont val="Arial"/>
        <family val="2"/>
        <charset val="204"/>
      </rPr>
      <t xml:space="preserve"> (430-0,5)</t>
    </r>
  </si>
  <si>
    <r>
      <t>Отвод 45 OM-Р</t>
    </r>
    <r>
      <rPr>
        <sz val="11"/>
        <rFont val="Arial"/>
        <family val="2"/>
        <charset val="204"/>
      </rPr>
      <t xml:space="preserve"> (430-0,8)</t>
    </r>
  </si>
  <si>
    <r>
      <t xml:space="preserve">Отвод 87 OM-Р </t>
    </r>
    <r>
      <rPr>
        <sz val="11"/>
        <rFont val="Arial"/>
        <family val="2"/>
        <charset val="204"/>
      </rPr>
      <t>(430-0,5)</t>
    </r>
  </si>
  <si>
    <r>
      <t xml:space="preserve">Отвод 87 OM-Р </t>
    </r>
    <r>
      <rPr>
        <sz val="11"/>
        <rFont val="Arial"/>
        <family val="2"/>
        <charset val="204"/>
      </rPr>
      <t>(430-0,8)</t>
    </r>
  </si>
  <si>
    <r>
      <t xml:space="preserve">Площадка монтажная Моно ПММ-Р </t>
    </r>
    <r>
      <rPr>
        <sz val="11"/>
        <rFont val="Arial"/>
        <family val="2"/>
        <charset val="204"/>
      </rPr>
      <t>(430-0,5)</t>
    </r>
  </si>
  <si>
    <r>
      <t xml:space="preserve">Площадка монтажная Моно ПММ-Р </t>
    </r>
    <r>
      <rPr>
        <sz val="11"/>
        <rFont val="Arial"/>
        <family val="2"/>
        <charset val="204"/>
      </rPr>
      <t>(430-0,8)</t>
    </r>
  </si>
  <si>
    <r>
      <t xml:space="preserve">Тройник 45 ТРМ(М)-Р </t>
    </r>
    <r>
      <rPr>
        <sz val="11"/>
        <rFont val="Arial"/>
        <family val="2"/>
        <charset val="204"/>
      </rPr>
      <t>(430-0,5)</t>
    </r>
  </si>
  <si>
    <r>
      <t xml:space="preserve">Тройник 45 ТРМ(М)-Р </t>
    </r>
    <r>
      <rPr>
        <sz val="11"/>
        <rFont val="Arial"/>
        <family val="2"/>
        <charset val="204"/>
      </rPr>
      <t>(430-0,8)</t>
    </r>
  </si>
  <si>
    <r>
      <t xml:space="preserve">Тройник 45 ТРМ(М)-Р (по дыму) </t>
    </r>
    <r>
      <rPr>
        <sz val="11"/>
        <rFont val="Arial"/>
        <family val="2"/>
        <charset val="204"/>
      </rPr>
      <t xml:space="preserve">(430-0,5) </t>
    </r>
  </si>
  <si>
    <r>
      <t xml:space="preserve">Тройник 87 ТРМ(М)-Р </t>
    </r>
    <r>
      <rPr>
        <sz val="11"/>
        <rFont val="Arial"/>
        <family val="2"/>
        <charset val="204"/>
      </rPr>
      <t>(430-0,5)</t>
    </r>
  </si>
  <si>
    <r>
      <t>Тройник 87 ТРМ(М)-Р</t>
    </r>
    <r>
      <rPr>
        <sz val="11"/>
        <rFont val="Arial"/>
        <family val="2"/>
        <charset val="204"/>
      </rPr>
      <t xml:space="preserve"> (430-0,8)</t>
    </r>
  </si>
  <si>
    <r>
      <t xml:space="preserve">Тройник 87 ТРМ(М)-Р (по дыму) </t>
    </r>
    <r>
      <rPr>
        <sz val="11"/>
        <rFont val="Arial"/>
        <family val="2"/>
        <charset val="204"/>
      </rPr>
      <t>(430-0,5)</t>
    </r>
  </si>
  <si>
    <r>
      <t xml:space="preserve">Тройник 87 ТРМ(М)-Р (по дыму) </t>
    </r>
    <r>
      <rPr>
        <sz val="11"/>
        <rFont val="Arial"/>
        <family val="2"/>
        <charset val="204"/>
      </rPr>
      <t>(430-0,8)</t>
    </r>
  </si>
  <si>
    <r>
      <t xml:space="preserve">Труба L1000 ТМ-Р </t>
    </r>
    <r>
      <rPr>
        <sz val="11"/>
        <rFont val="Arial"/>
        <family val="2"/>
        <charset val="204"/>
      </rPr>
      <t>(430-0,5)</t>
    </r>
  </si>
  <si>
    <r>
      <t xml:space="preserve">Труба L1000 ТМ-Р </t>
    </r>
    <r>
      <rPr>
        <sz val="11"/>
        <rFont val="Arial"/>
        <family val="2"/>
        <charset val="204"/>
      </rPr>
      <t>(430-0,8)</t>
    </r>
  </si>
  <si>
    <r>
      <t xml:space="preserve">Труба L250 ТМ-Р </t>
    </r>
    <r>
      <rPr>
        <sz val="11"/>
        <rFont val="Arial"/>
        <family val="2"/>
        <charset val="204"/>
      </rPr>
      <t>(430-0,5)</t>
    </r>
  </si>
  <si>
    <r>
      <t xml:space="preserve">Труба L250 ТМ-Р </t>
    </r>
    <r>
      <rPr>
        <sz val="11"/>
        <rFont val="Arial"/>
        <family val="2"/>
        <charset val="204"/>
      </rPr>
      <t>(430-0,8)</t>
    </r>
  </si>
  <si>
    <r>
      <t xml:space="preserve">Труба L500 ТМ-Р </t>
    </r>
    <r>
      <rPr>
        <sz val="11"/>
        <rFont val="Arial"/>
        <family val="2"/>
        <charset val="204"/>
      </rPr>
      <t>(430-0,5)</t>
    </r>
  </si>
  <si>
    <r>
      <t xml:space="preserve">Труба L500 ТМ-Р </t>
    </r>
    <r>
      <rPr>
        <sz val="11"/>
        <rFont val="Arial"/>
        <family val="2"/>
        <charset val="204"/>
      </rPr>
      <t>(430-0,8)</t>
    </r>
  </si>
  <si>
    <r>
      <t>Шибер ШМ(М)-Р</t>
    </r>
    <r>
      <rPr>
        <sz val="11"/>
        <rFont val="Arial"/>
        <family val="2"/>
        <charset val="204"/>
      </rPr>
      <t xml:space="preserve"> (430-0,5)</t>
    </r>
  </si>
  <si>
    <r>
      <t xml:space="preserve">Шибер ШМ(М)-Р </t>
    </r>
    <r>
      <rPr>
        <sz val="11"/>
        <rFont val="Arial"/>
        <family val="2"/>
        <charset val="204"/>
      </rPr>
      <t>(430-0,8)</t>
    </r>
  </si>
  <si>
    <r>
      <t xml:space="preserve">Заглушка ревизии Моно </t>
    </r>
    <r>
      <rPr>
        <sz val="11"/>
        <rFont val="Arial"/>
        <family val="2"/>
        <charset val="204"/>
      </rPr>
      <t>(430-0,5)</t>
    </r>
  </si>
  <si>
    <r>
      <t xml:space="preserve">Заглушка ревизии Моно (по дыму) </t>
    </r>
    <r>
      <rPr>
        <sz val="11"/>
        <rFont val="Arial"/>
        <family val="2"/>
        <charset val="204"/>
      </rPr>
      <t>(430-0,5)</t>
    </r>
  </si>
  <si>
    <t>Выделенным цветом изделия являются распродажными (выбирать только при наличии на складе)</t>
  </si>
  <si>
    <t>Система Термо</t>
  </si>
  <si>
    <t>Наименование / Диаметр</t>
  </si>
  <si>
    <t>*Производство данных изделий требует дополнительного технического согласовая с производством</t>
  </si>
  <si>
    <t>Система Моно</t>
  </si>
  <si>
    <t>Адаптер котла Моно АКМ-Р (304-0.8)</t>
  </si>
  <si>
    <t>Дефлектор моно ДМ-Р (304-0.5)</t>
  </si>
  <si>
    <t>Зонт моно ЗМ-Р (304-0.5)</t>
  </si>
  <si>
    <t>Площадка монтажная Моно ПММ-Р (316-0.5)</t>
  </si>
  <si>
    <t>Труба телескоп Моно L300 – 450 ТТМ-Р (316-0.5)</t>
  </si>
  <si>
    <t>Шибер Моно ШМ(М)-Р (304-0.8)</t>
  </si>
  <si>
    <t>Шибер Моно ШМ(М)-Р (304-0.5)</t>
  </si>
  <si>
    <t>Заглушка ревизии Моно (304-0.5)</t>
  </si>
  <si>
    <t>Система Термо с изоляцией 30 мм</t>
  </si>
  <si>
    <t>Заглушка ревизии Термо-Р (по наружному диаметру) (304-0.5)</t>
  </si>
  <si>
    <t>Элемент дымохода: Переходы Моно</t>
  </si>
  <si>
    <t>80/100</t>
  </si>
  <si>
    <t>80/110</t>
  </si>
  <si>
    <t>100/110</t>
  </si>
  <si>
    <t>100/120</t>
  </si>
  <si>
    <t>110/115</t>
  </si>
  <si>
    <t>110/120</t>
  </si>
  <si>
    <t>115/120</t>
  </si>
  <si>
    <t>115/130</t>
  </si>
  <si>
    <t>120/115</t>
  </si>
  <si>
    <t>120/115 TS</t>
  </si>
  <si>
    <t>120/150</t>
  </si>
  <si>
    <t>130/140</t>
  </si>
  <si>
    <t>130/150</t>
  </si>
  <si>
    <t>140/150</t>
  </si>
  <si>
    <t>150/140</t>
  </si>
  <si>
    <t>150/160</t>
  </si>
  <si>
    <t>150/180</t>
  </si>
  <si>
    <t>150/200</t>
  </si>
  <si>
    <t>160/180</t>
  </si>
  <si>
    <t>180/200</t>
  </si>
  <si>
    <t>Элемент дымохода: Переходы Моно/Термо</t>
  </si>
  <si>
    <t>115/200</t>
  </si>
  <si>
    <t>120/200</t>
  </si>
  <si>
    <t>130/200</t>
  </si>
  <si>
    <t>200/280</t>
  </si>
  <si>
    <t>Переход  Моно/Термо ПМТ-Р (430-0,5/430)</t>
  </si>
  <si>
    <t>Переход  Моно/Термо ПМТ-Р (430-0,8/430)</t>
  </si>
  <si>
    <t>Переход  Моно/Термо ПМТ-Р (по дыму) (430-0,8/430)</t>
  </si>
  <si>
    <t>Переход  Моно/Термо ПМТ-Р (304-0,8/304)</t>
  </si>
  <si>
    <t>Переход  Моно/Термо ПМТ-Р (316-0,5/304)</t>
  </si>
  <si>
    <t>Переход  Моно/Термо ПМТ-Р (316-0,8/304)</t>
  </si>
  <si>
    <t>Переход  Моно/Термо ПМТ-Р (310-0,8/304)</t>
  </si>
  <si>
    <t>Элемент дымохода: Переходы с прямоугольника в диаметр*</t>
  </si>
  <si>
    <t>Переход с прямоугольника в диаметр ППКМ-Р L 130/130 (304-0.8)</t>
  </si>
  <si>
    <t>Переход с прямоугольника в диаметр ППКМ-Р L 130/260 (304-0.8)</t>
  </si>
  <si>
    <t>Переход с прямоугольника в диаметр ППКМ-Р L 260/260 (304-0.8)</t>
  </si>
  <si>
    <t>Переход с прямоугольника в диаметр ППКМ-Р L 130/130 (430-0.8)</t>
  </si>
  <si>
    <t>Переход с прямоугольника в диаметр ППКМ-Р L 130/260 (430-0.8)</t>
  </si>
  <si>
    <t>Переход с прямоугольника в диаметр ППКМ-Р L 260/260 (430-0.8)</t>
  </si>
  <si>
    <t>*Монтажная длина перехода с прямоугольника в диаметр 200 мм</t>
  </si>
  <si>
    <t>Складская программа (срок отгрузки до 7 дней)</t>
  </si>
  <si>
    <t>115/115</t>
  </si>
  <si>
    <t>120/120</t>
  </si>
  <si>
    <t>130/130</t>
  </si>
  <si>
    <t>150/150</t>
  </si>
  <si>
    <t>180/180</t>
  </si>
  <si>
    <t>200/200</t>
  </si>
  <si>
    <t>Отвод моно 45 ОМ-Р (304-0.8)</t>
  </si>
  <si>
    <t>Отвод моно 87 ОМ-Р (304-0.8)</t>
  </si>
  <si>
    <t>Площадка монтажная Моно ПММ-Р (304-0.8)</t>
  </si>
  <si>
    <t>Тройник моно 45 ТРМ(М)-Р (304-0.8)</t>
  </si>
  <si>
    <t>Тройник моно 87 ТРМ(М)-Р (304-0.8)</t>
  </si>
  <si>
    <t>Труба телескоп Моно L300 – 450 ТТМ-Р (304-0.8)</t>
  </si>
  <si>
    <t>Труба моно L1000 ТМ-Р (304-0.8)</t>
  </si>
  <si>
    <t>Труба моно L250 ТМ-Р (304-0.8)</t>
  </si>
  <si>
    <t>Труба моно L500 ТМ-Р (304-0.8)</t>
  </si>
  <si>
    <t>Труба моно L500 ТМ-Р (304-0.5)</t>
  </si>
  <si>
    <t>Система Термо с изоляцией 50 мм</t>
  </si>
  <si>
    <t>Переход Моно/Термо ПМТ-Р (304-0.8/304)</t>
  </si>
  <si>
    <t>Адаптер котла АКМ (310-0.8)</t>
  </si>
  <si>
    <t>Отвод моно 45* OM-Р (310-0.8)</t>
  </si>
  <si>
    <t>Отвод моно 87* OM-Р (310-0.8)</t>
  </si>
  <si>
    <t>Площадка монтажная моно ПММ-Р (310-0.8)</t>
  </si>
  <si>
    <t>Тройник моно 45* ТРМ(М)-Р (310-0.8)</t>
  </si>
  <si>
    <t>Тройник моно 87* ТРМ(М)-Р (310-0.8)</t>
  </si>
  <si>
    <t>Труба телескоп моно L 300 - 450 ТТМ-Р (310-0.8)</t>
  </si>
  <si>
    <t>Труба моно L1000 ТМ-Р (310-0.8)</t>
  </si>
  <si>
    <t>Труба моно L250 ТМ-Р (310-0.8)</t>
  </si>
  <si>
    <t>Труба моно L500 ТМ-Р (310-0.8)</t>
  </si>
  <si>
    <t>Шибер моно ШМ(М)-Р (310-0.8)</t>
  </si>
  <si>
    <t>Заглушка ревизии моно (304-0.5)</t>
  </si>
  <si>
    <t>Конденсатоотвод моно (316-0.5)</t>
  </si>
  <si>
    <t>Конус Термо КТ(М)-Р  с хомутом  (310-0.8/304)</t>
  </si>
  <si>
    <t>Отвод Термо 45* OT-Р с хомутом (310-0.8/304)</t>
  </si>
  <si>
    <t>Отвод Термо 87* OT-Р с хомутом (310-0.8/304)</t>
  </si>
  <si>
    <t>Переход Моно/Термо ПМТ(М)-Р (310-0.8/304)</t>
  </si>
  <si>
    <t>Площадка монтажная Термо  ПМТ-Р  с хомутом  (310-0.8/304)</t>
  </si>
  <si>
    <t>Труба телескоп Термо L300 – 450 ТТТ-Р с хомутом (310-0.8/304)</t>
  </si>
  <si>
    <t>Труба Термо L1000 ТТ-Р с хомутом (310-0.8/304)</t>
  </si>
  <si>
    <t>Труба Термо L250 ТТ-Р с хомутом (310-0.8/304)</t>
  </si>
  <si>
    <t>Труба Термо L500 ТТ-Р с хомутом (310-0.8/304)</t>
  </si>
  <si>
    <t>Заглушка ревизии Термо-Р (по наруж.диаметру) (304-0.5)</t>
  </si>
  <si>
    <t>Конденсатоотвод Термо-Р (по наруж.диаметру) (316-0.5)</t>
  </si>
  <si>
    <t>Элемент дымохода: Адаптеры</t>
  </si>
  <si>
    <t>Элемент дымохода: Адаптеры-переходы</t>
  </si>
  <si>
    <t>80/115</t>
  </si>
  <si>
    <t>80/120</t>
  </si>
  <si>
    <t>100/115</t>
  </si>
  <si>
    <t>120/125</t>
  </si>
  <si>
    <t>120/130</t>
  </si>
  <si>
    <t>125/130</t>
  </si>
  <si>
    <t>130/135</t>
  </si>
  <si>
    <t>135/150</t>
  </si>
  <si>
    <t>160/200</t>
  </si>
  <si>
    <t>200/220</t>
  </si>
  <si>
    <t>200/250</t>
  </si>
  <si>
    <t>220/250</t>
  </si>
  <si>
    <t>230/250</t>
  </si>
  <si>
    <t>Цена в руб. с НДС за шт.</t>
  </si>
  <si>
    <t>Система ТиС "Стандарт" Овал МОНО</t>
  </si>
  <si>
    <t>Зонт Овал Моно (304-0.5)</t>
  </si>
  <si>
    <t>Конденсатоотвод Овал Моно (304-0.5)</t>
  </si>
  <si>
    <t>Проход кровли универсальный  0-15 гр.</t>
  </si>
  <si>
    <t>Крепление основное ККО 300</t>
  </si>
  <si>
    <t>Крепление основное ККО 350</t>
  </si>
  <si>
    <t>Крепление основное ККО 500</t>
  </si>
  <si>
    <t>Крепление основное ККО 650</t>
  </si>
  <si>
    <t>Крепление регулируемое 700 (весовая нагрузка 50 кг.)</t>
  </si>
  <si>
    <t>Крепление регулируемое КР 700</t>
  </si>
  <si>
    <t>Хомут штанги регулируемой ХШР 430 0,8</t>
  </si>
  <si>
    <t>Цена с НДС, руб./шт.</t>
  </si>
  <si>
    <t>Ковш медный 1,5 л</t>
  </si>
  <si>
    <t>Ушат медный 5 л</t>
  </si>
  <si>
    <t>Переход Моно П-П (430-0.8)</t>
  </si>
  <si>
    <t>Переход Моно П-М (430-0.8)</t>
  </si>
  <si>
    <t>Адаптер Моно М-М (430-0.5)</t>
  </si>
  <si>
    <t>Адаптер Моно М-М (430-0.8)</t>
  </si>
  <si>
    <t>Адаптер Моно М-М (304-0.5)</t>
  </si>
  <si>
    <t>Адаптер Моно М-М (304-0.8)</t>
  </si>
  <si>
    <t>Адаптер Моно М-М (316-0.5)</t>
  </si>
  <si>
    <t>Адаптер Моно М-М (316-0.8)</t>
  </si>
  <si>
    <t>Адаптер Моно М-М (310-0.8)</t>
  </si>
  <si>
    <t>Адаптер переход Моно М-М (430-0.8)</t>
  </si>
  <si>
    <t>Адаптер переход Моно М-М (304-0.8)</t>
  </si>
  <si>
    <t xml:space="preserve">Адаптер переход Моно М-М (316-0.8) </t>
  </si>
  <si>
    <t>Адаптер переход Моно М-М (310-0.8)</t>
  </si>
  <si>
    <t>Адаптер переход Моно М-М (430-0.5)</t>
  </si>
  <si>
    <t>Переход Моно П-М (304-0.8)</t>
  </si>
  <si>
    <t>Переход Моно П-М (430-0.5)</t>
  </si>
  <si>
    <t>Черпак медный 0,3 л</t>
  </si>
  <si>
    <t>Титан 8 (S -12 дм2),  D115/115 (430)</t>
  </si>
  <si>
    <t>Бак навесной ТиС Стандарт 60 вертикальный (201)</t>
  </si>
  <si>
    <t>Сетка для камней L500 СДК D300 (430)</t>
  </si>
  <si>
    <t>Титан 6, (S -13 дм2), D130/130 (304)</t>
  </si>
  <si>
    <t>Конвектор трубный L1000, D150/150 (430)</t>
  </si>
  <si>
    <t>Хомут трубный на болте-ФР (430)</t>
  </si>
  <si>
    <t>115/215</t>
  </si>
  <si>
    <t>Хомут трубный на болте (304)</t>
  </si>
  <si>
    <r>
      <t xml:space="preserve">ППШ Паро-перегреватель трубный  L495мм </t>
    </r>
    <r>
      <rPr>
        <sz val="11"/>
        <rFont val="Arial"/>
        <family val="2"/>
        <charset val="204"/>
      </rPr>
      <t>(430-0,8)</t>
    </r>
  </si>
  <si>
    <t>115/210</t>
  </si>
  <si>
    <t>Дефлектор ДМ-Р (по дыму)  (430-0,5)</t>
  </si>
  <si>
    <t>Площадка монтажная Термо с хомутом (ПМТ-Р 316-0.5/304)</t>
  </si>
  <si>
    <t>Труба телескоп Термо L300 – 450 ТТТ-Р с хомутом (316-0.5/304)</t>
  </si>
  <si>
    <t>Конус Термо КТ-Р с хомутом (304-0.5/304)</t>
  </si>
  <si>
    <t>Отвод Термо 45 ОТ-Р с хомутом (304-0.8/304)</t>
  </si>
  <si>
    <t>Отвод Термо 87 ОТ-Р с хомутом (304-0.5/304)</t>
  </si>
  <si>
    <t>Отвод Термо 87 ОТ-Р с хомутом (304-0.8/304)</t>
  </si>
  <si>
    <t>Площадка монтажная Термо ПМТ-Р с хомутом (304-0.8/304)</t>
  </si>
  <si>
    <t>Труба телескоп Термо L300 – 450 ТТТ-Р с хомутом (304-0.8/304)</t>
  </si>
  <si>
    <t>Труба Термо L1000 TТ-Р с хомутом (304-0.5/304)</t>
  </si>
  <si>
    <t>Труба Термо L1000 TТ-Р с хомутом (304-0.8/304)</t>
  </si>
  <si>
    <t>Труба Термо L250 TТ-Р с хомутом (304-0.8/304)</t>
  </si>
  <si>
    <t>Труба Термо L500 TТ-Р с хомутом  (304-0.8/304)</t>
  </si>
  <si>
    <t>Конус Термо КТ-Р с хомутом (316-0.5/304)</t>
  </si>
  <si>
    <t>Отвод Термо 45* ОТ-Р с хомутом (316-0.5/304)</t>
  </si>
  <si>
    <t>Отвод Термо 87* ОТ-Р с хомутом (316-0.5/304)</t>
  </si>
  <si>
    <t>Переход Моно/Термо ПМТ-Р (316-0.5/304)</t>
  </si>
  <si>
    <t>Площадка Монтажная Термо ПМТ-Р с хомутом (316-0.5/304)</t>
  </si>
  <si>
    <t>Труба Телескоп Термо L (300-450) ТТТ-Р с хомутом (316-0.5/304)</t>
  </si>
  <si>
    <t>Труба Термо L 1000 ТТ-Р с хомутом (316-0.5/304)</t>
  </si>
  <si>
    <t>Труба Термо L 250 ТТ-Р с хомутом (316-0.5/304)</t>
  </si>
  <si>
    <t>Труба Термо L 500 ТТ-Р с хомутом (316-0.5/304)</t>
  </si>
  <si>
    <t>Заглушка ревизии Термо ЗРТ-Р (304-0.5)</t>
  </si>
  <si>
    <t>Конденсатоотвод Термо КТ-Р (316-0.5)</t>
  </si>
  <si>
    <t>Дефлектор ДМ-Р (304-0.5)</t>
  </si>
  <si>
    <t>Зонт ЗМ-Р (304-0.5)</t>
  </si>
  <si>
    <t xml:space="preserve">Отвод моно 45* ОМ-Р (316-0.5) </t>
  </si>
  <si>
    <t>Отвод моно 87* ОМ-Р (316-0.5)</t>
  </si>
  <si>
    <t>Площадка монтажная ПММ-Р (316-0.5)</t>
  </si>
  <si>
    <t>Тройник моно 45* ТРМ(М)-Р (316-0.5)</t>
  </si>
  <si>
    <t>Тройник моно 87* ТРМ(М)-Р (316-0.5)</t>
  </si>
  <si>
    <t>Труба телескоп L300-450 ТТМ-Р (316-0.5)</t>
  </si>
  <si>
    <t>Труба моно L1000 ТМ-Р (316-0.5)</t>
  </si>
  <si>
    <t>Труба моно L250 ТМ-Р (316-0.5)</t>
  </si>
  <si>
    <t>Труба моно L500 ТМ-Р (316-0.5)</t>
  </si>
  <si>
    <t>Шибер моно ШМ(М)-Р (304-0.5)</t>
  </si>
  <si>
    <t>Шибер моно ШМ(М)-Р (304-0.8)</t>
  </si>
  <si>
    <t>Заглушка ревизии моно ЗРМ-Р (304-0.5)</t>
  </si>
  <si>
    <t>Конденсатоотвод моно КМ-Р (316-0.5)</t>
  </si>
  <si>
    <t>Тройник Термо 45* TРТ-Р +2 хомута (310-0.8/304)</t>
  </si>
  <si>
    <t>Тройник Термо 87* TРТ-Р +2 хомута (310-0.8/304)</t>
  </si>
  <si>
    <t>Тройник Термо 45 ТРТ-Р +2 хомута (304-0.8/304)</t>
  </si>
  <si>
    <t>Тройник Термо 87 ТРТ-Р +2 хомута (304-0.8/304)</t>
  </si>
  <si>
    <t xml:space="preserve">Тройник Термо 45* ТРТ-Р +2 хомута (316-0.5/304) </t>
  </si>
  <si>
    <t>Тройник Термо 87* ТРТ-Р +2 хомута (316-0.5/304)</t>
  </si>
  <si>
    <t>Переход с прямоугольника в диаметр ППКМ-Р L 130/130 (304-1.0)</t>
  </si>
  <si>
    <t>Переход с прямоугольника в диаметр ППКМ-Р L 130/260 (304-1.0)</t>
  </si>
  <si>
    <t>Переход с прямоугольника в диаметр ППКМ-Р L 260/260 (304-1.0)</t>
  </si>
  <si>
    <t>Титан 8, (S -12 дм2), D115/115 (304)</t>
  </si>
  <si>
    <t>Титан 16, (S -24 дм2), D115/115 (304)</t>
  </si>
  <si>
    <t>Элемент дымохода: Переходы с прямоугольника (овала) в диаметр*</t>
  </si>
  <si>
    <t>Отвод моно 45* ОМ-Р (316-0.8)</t>
  </si>
  <si>
    <t>Площадка монтажная ПММ-Р (316-0.8)</t>
  </si>
  <si>
    <t>Труба моно L1000 ТМ-Р (316-0.8)</t>
  </si>
  <si>
    <t>Труба моно L250 ТМ-Р (316-0.8)</t>
  </si>
  <si>
    <t>Шибер моно ШМ(М)-Р (316-0.8)</t>
  </si>
  <si>
    <t>Конус термо КТ-Р  с хомутом  (316-0.5/304-0.5)</t>
  </si>
  <si>
    <t>Отвод термо OT-Р 45°  с хомутом  (316-0.8/304-0.5)</t>
  </si>
  <si>
    <t>Отвод термо OT-Р 87°  с хомутом  (316-0.8/304-0.5)</t>
  </si>
  <si>
    <t>Переход Моно/Термо ПМТ-Р  (316-0.8/304-0.5)</t>
  </si>
  <si>
    <t>Площадка монтажная термо ПМТ-Р  с хомутом  (316-0.8/304-0.5)</t>
  </si>
  <si>
    <t>Тройник Термо TРТ(М)-Р 45° + 2 хомута  (316-0.8/304-0.5)</t>
  </si>
  <si>
    <t>Тройник Термо TРТ(М)-Р 87° + 2 хомута  (316-0.8/304-0.5)</t>
  </si>
  <si>
    <t>Труба телескоп термо ТТТ-Р 300– 450  с хомутом  (316-0.8/304-0.5)</t>
  </si>
  <si>
    <t>Труба термо ТТ-Р 1000 с хомутом  (316-0.8/304-0.5)</t>
  </si>
  <si>
    <t>Труба термо ТТ-Р 500 с хомутом  (316-0.8/304-0.5)</t>
  </si>
  <si>
    <t>Труба термо ТТ-Р 250 с хомутом  (316-0.8/304-0.5)</t>
  </si>
  <si>
    <t>Заглушка ревизии Термо-Р (по наруж. диаметру)  (304-0.5)</t>
  </si>
  <si>
    <t>Уплотнитель кровельный №6 силикон 127-228 mm</t>
  </si>
  <si>
    <t>Уплотнитель кровельный №8 силикон 178-330 mm</t>
  </si>
  <si>
    <t>Угол наклона кровли</t>
  </si>
  <si>
    <t>зеленый</t>
  </si>
  <si>
    <t>коричневый</t>
  </si>
  <si>
    <t>красный</t>
  </si>
  <si>
    <t>серебро</t>
  </si>
  <si>
    <t>черный</t>
  </si>
  <si>
    <t>угловой (от 10°)</t>
  </si>
  <si>
    <t>Прайс на кровельный уплотнитель дымохода</t>
  </si>
  <si>
    <t>Лист потолочный Угловой разборный ЛПУР 20"- 45"</t>
  </si>
  <si>
    <t>ППШ-М Пароперегреватель трубный D130/130 (304)</t>
  </si>
  <si>
    <t>Конвектор трубный L1000, D120/115(120) (430)</t>
  </si>
  <si>
    <r>
      <rPr>
        <b/>
        <sz val="11"/>
        <rFont val="Arial"/>
        <family val="2"/>
        <charset val="204"/>
      </rPr>
      <t>Шибер-задвижка</t>
    </r>
    <r>
      <rPr>
        <sz val="11"/>
        <rFont val="Arial"/>
        <family val="2"/>
        <charset val="204"/>
      </rPr>
      <t xml:space="preserve"> (430-0,8)</t>
    </r>
  </si>
  <si>
    <t>Четверик Термо ЧТ-Р +3 хомута (304-0.8/304)</t>
  </si>
  <si>
    <t>Четверик Термо 87* ТРТ-Р +3 хомут (316-0.5/304)</t>
  </si>
  <si>
    <t>Четверик Термо ЧТ-Р +3 хомута (316-0.8/304-0.5)</t>
  </si>
  <si>
    <t xml:space="preserve">прямой (до 10°) </t>
  </si>
  <si>
    <t>Штанга хомута растяжки L-1000 мм</t>
  </si>
  <si>
    <t>Шибер-задвижка Моно (304-0.8)</t>
  </si>
  <si>
    <t>ППШ-Б Бак 40л + Пароперегреватель трубный D115 (430)</t>
  </si>
  <si>
    <r>
      <t xml:space="preserve">Конденсатоотвод Моно </t>
    </r>
    <r>
      <rPr>
        <sz val="11"/>
        <rFont val="Arial"/>
        <family val="2"/>
        <charset val="204"/>
      </rPr>
      <t>(430-0,5)</t>
    </r>
  </si>
  <si>
    <t>Конденсатоотвод Термо-Р (по наружному диаметру) (316-0.5)</t>
  </si>
  <si>
    <t>Конденсатоотвод Моно (316-0.5)</t>
  </si>
  <si>
    <t>Отвод моно 45* ОМ-Р (304-0.5)</t>
  </si>
  <si>
    <t>Отвод моно 87* ОМ-Р (304-0.5)</t>
  </si>
  <si>
    <t>Тройник моно 45* ТРМ(М)-Р (304-0.5)</t>
  </si>
  <si>
    <t>Тройник моно 87* ТРМ(М)-Р (304-0.5)</t>
  </si>
  <si>
    <t>Труба моно L1000 ТМ-Р (304-0.5)</t>
  </si>
  <si>
    <t>Отвод Термо 45* ОТ-Р с хомутом (304-0.5/304)</t>
  </si>
  <si>
    <t>Отвод Термо 87* ОТ-Р с хомутом (304-0.5/304)</t>
  </si>
  <si>
    <t>Переход Моно/Термо ПМТ-Р (304-0.5/304)</t>
  </si>
  <si>
    <t>Тройник Термо 87* ТРТ-Р +2 хомута (304-0.5/304)</t>
  </si>
  <si>
    <t>Труба Термо L500 TТ-Р с хомутом (304-0.5/304)</t>
  </si>
  <si>
    <t>Переход  Моно/Термо ПМТ-Р (304-0,5/304)</t>
  </si>
  <si>
    <t>Бак печной ТиС Феррит 40, D115/115 (430)</t>
  </si>
  <si>
    <t>Комплект вентиляции для бани и сауны ТиС Вент-П (проход через перекрытие/кровлю)</t>
  </si>
  <si>
    <t>Комплект вентиляции для бани и сауны ТиС Вент-С (проход через стену)</t>
  </si>
  <si>
    <t>Изделие производится из стали 304-0,5</t>
  </si>
  <si>
    <t>ППШ-М Пароперегреватель трубный D115/115 (304)</t>
  </si>
  <si>
    <t>Бак печной овальный ТиС Феррит 40, D115/115 (430)</t>
  </si>
  <si>
    <t>Бак печной овальный ТиС Стандарт 40, D115/115 (304)</t>
  </si>
  <si>
    <t>Бак печной овальный ТиС Феррит 50, D115/115 (430)</t>
  </si>
  <si>
    <t>Бак печной овальный ТиС Стандарт 60, D115/115 (304)</t>
  </si>
  <si>
    <t>Бак печной овальный ТиС Феррит 70, D115/115 (430)</t>
  </si>
  <si>
    <t>Бак печной овальный ТиС Стандарт 70, D115/115 (304)</t>
  </si>
  <si>
    <t>УПШ ТермоВент  L1000 430-0,8/430</t>
  </si>
  <si>
    <t>Труба ТермоВент L1000 430-0,8/430</t>
  </si>
  <si>
    <t>Труба ТермоВент L500 430-0,8/430</t>
  </si>
  <si>
    <t>Отвод 45* ТермоВент 430-0,8/430</t>
  </si>
  <si>
    <t>Бак печной овальный ТиС Стандарт 50, D115/115 (304)</t>
  </si>
  <si>
    <t>Переход Моно П-М с овала 120х240 в диам D200</t>
  </si>
  <si>
    <t xml:space="preserve">Площадка монтажная Овал Моно </t>
  </si>
  <si>
    <t>Труба Овал Моно L 1000</t>
  </si>
  <si>
    <t>Труба Овал Моно L 500</t>
  </si>
  <si>
    <t xml:space="preserve">Хомут Овал ХО на болте </t>
  </si>
  <si>
    <r>
      <t xml:space="preserve">100/200 
</t>
    </r>
    <r>
      <rPr>
        <b/>
        <sz val="10"/>
        <rFont val="Arial"/>
        <family val="2"/>
        <charset val="204"/>
      </rPr>
      <t>(304-0,5)</t>
    </r>
  </si>
  <si>
    <r>
      <t xml:space="preserve">120/240 
</t>
    </r>
    <r>
      <rPr>
        <b/>
        <sz val="10"/>
        <rFont val="Arial"/>
        <family val="2"/>
        <charset val="204"/>
      </rPr>
      <t>(304-0,8)</t>
    </r>
  </si>
  <si>
    <t>Переход с Овала в диаметр (D150 304-0.5; D200 304-0.8)</t>
  </si>
  <si>
    <t>Оголовок ТермоВент 430-0,5/430</t>
  </si>
  <si>
    <t>Бак печной овальный ТиС Стандарт 50, D130/130 (304)</t>
  </si>
  <si>
    <t>Бак печной овальный ТиС Стандарт 70, D130/130 (304)</t>
  </si>
  <si>
    <t>Бак-ватерпасс D180 (304)</t>
  </si>
  <si>
    <t xml:space="preserve">угловой (от 10°) </t>
  </si>
  <si>
    <t>Зонт-Конус Термо (430-0,5/430)</t>
  </si>
  <si>
    <t>Конус Термо КТ-Р (430-0,5/430)</t>
  </si>
  <si>
    <t>Отвод Термо 45* ОТ-Р (430-0,5/430)</t>
  </si>
  <si>
    <t>Отвод Термо 45* ОТ-Р (430-0,8/430)</t>
  </si>
  <si>
    <t>Отвод Термо 87* ОТ-Р (430-0,5/430)</t>
  </si>
  <si>
    <t>Отвод Термо 87* ОТ-Р (430-0,8/430)</t>
  </si>
  <si>
    <t>Площадка монтажная Термо ПМТ-Р  (430-0,5/430)</t>
  </si>
  <si>
    <t>Площадка монтажная Термо ПМТ-Р (430-0,8/430)</t>
  </si>
  <si>
    <t>Тройник Термо 45* TРT-Р (430-0,5/430)</t>
  </si>
  <si>
    <t>Тройник Термо 45* TРT-Р (430-0,8/430)</t>
  </si>
  <si>
    <t>Тройник Термо 87* TРT-Р (430-0,5/430)</t>
  </si>
  <si>
    <t>Тройник Термо 87*  TРT-Р  (430-0,8/430)</t>
  </si>
  <si>
    <t>Четверик Термо ЧТ-Р 430  (430-0,8/430)</t>
  </si>
  <si>
    <t>Труба Термо L1000 ТТ-Р  (430-0,5/Оц)</t>
  </si>
  <si>
    <t>Труба Термо L1000 ТТ-Р (430-0,5/430)</t>
  </si>
  <si>
    <t>Труба Термо L1000 ТТ-Р (430-0,8/430)</t>
  </si>
  <si>
    <t>Труба Термо L250 ТТ-Р  (430-0,5/Оц)</t>
  </si>
  <si>
    <t>Труба Термо L250 ТТ-Р (430-0,5/430)</t>
  </si>
  <si>
    <t>Труба Термо L250 ТТ-Р (430-0,8/430)</t>
  </si>
  <si>
    <t>Труба Термо L500 ТТ-Р (430-0,5/Оц)</t>
  </si>
  <si>
    <t>Труба Термо L500 ТТ-Р (430-0,5/430)</t>
  </si>
  <si>
    <t>Труба Термо L500 ТТ-Р (430-0,8/430)</t>
  </si>
  <si>
    <t>Шибер - переход Моно-Термо ШПМТ-Р (430-0,8/430)</t>
  </si>
  <si>
    <t>Заглушка ревизии Термо-Р (по наруж. диаметру) (430-0,5)</t>
  </si>
  <si>
    <t>Конденсатоотвод Термо-Р (по наруж. диаметру) (430-0,5)</t>
  </si>
  <si>
    <t>Таз медный 12 л</t>
  </si>
  <si>
    <t>Конус КТ-Р  с хомутом  (316-0.5/304-0.5)</t>
  </si>
  <si>
    <t>Отвод OT-Р 45°  с хомутом  (316-0.8/304-0.5)</t>
  </si>
  <si>
    <t>Отвод OT-Р 87°  с хомутом  (316-0.8/304-0.5)</t>
  </si>
  <si>
    <t>Площадка монтажная   ПМТ-Р  с хомутом  (316-0.8/304-0.5)</t>
  </si>
  <si>
    <t>Труба телескоп ТТТ-Р 300– 450  с хомутом  (316-0.8/304-0.5)</t>
  </si>
  <si>
    <t>Труба ТТ-Р 1000 с хомутом  (316-0.8/304-0.5)</t>
  </si>
  <si>
    <t>ТрубаТТ-Р 500 с хомутом  (316-0.8/304-0.5)</t>
  </si>
  <si>
    <t>ТрубаТТ-Р 250 с хомутом  (316-0.8/304-0.5)</t>
  </si>
  <si>
    <t>Конденсатоотвод Термо-Р (по наруж. диаметру)  (316-0.5)</t>
  </si>
  <si>
    <t>Отвод 45* ОМ-Р (316-0.8)</t>
  </si>
  <si>
    <t>Отвод 87* ОМ-Р (316-0.8)</t>
  </si>
  <si>
    <t xml:space="preserve">Площадка монтажная ПММ-Р (316-0.8)  </t>
  </si>
  <si>
    <t xml:space="preserve">Тройник 45* ТРМ(М)-Р (316-0.8)  </t>
  </si>
  <si>
    <t xml:space="preserve">Тройник 87* ТРМ(М)-Р (316-0.8) </t>
  </si>
  <si>
    <t xml:space="preserve">Труба телескоп L300-450 ТТМ-Р (316-0.8)  </t>
  </si>
  <si>
    <t xml:space="preserve">Труба L1000 ТМ-Р (316-0.8)  </t>
  </si>
  <si>
    <t xml:space="preserve">Труба L250 ТМ-Р (316-0.8)  </t>
  </si>
  <si>
    <t xml:space="preserve">Труба L500 ТМ-Р (316-0.8) </t>
  </si>
  <si>
    <t>Шибер ШМ(М)-Р (316-0.8)</t>
  </si>
  <si>
    <t xml:space="preserve">Конденсатоотвод моно КМ-Р (316-0.5)  </t>
  </si>
  <si>
    <t>Отвод Термо 45* ОТ-Р (430-0,5/оц.)</t>
  </si>
  <si>
    <t>Отвод Термо 87* ОТ-Р (430-0,5/оц.)</t>
  </si>
  <si>
    <t>Тройник Термо 87* TРT-Р (430-0,5/оц.)</t>
  </si>
  <si>
    <t>Бак навесной ТиС Феррит 60 вертикальный (430-0,8)</t>
  </si>
  <si>
    <t>Бак навесной ТиС Стандарт 60 вертикальный (201-0,8)</t>
  </si>
  <si>
    <t>Бак навесной ТиС Стандарт 80 горизонтальный (201-0,8)</t>
  </si>
  <si>
    <t>Бак навесной ТиС Стандарт 100 горизонтальный (201-0,8)</t>
  </si>
  <si>
    <t>Шишки из нержавеющей стали для каменки</t>
  </si>
  <si>
    <t>с НДС</t>
  </si>
  <si>
    <t>Тройник Термо 45* TРT-Р (430-0,5/оц.)</t>
  </si>
  <si>
    <t>115/150/210 (260)</t>
  </si>
  <si>
    <t>130/180/240 (280)</t>
  </si>
  <si>
    <t>Проход перекрытия универсальный ППУ - Р 480х480</t>
  </si>
  <si>
    <t>Лист потолочный универсальный ЛПУ - Р 480*480 мм</t>
  </si>
  <si>
    <t>Лист предтопочный 965*480 мм</t>
  </si>
  <si>
    <t>Лист предтопочный 580*475 мм</t>
  </si>
  <si>
    <t>Экран защитный 800*960 мм</t>
  </si>
  <si>
    <t>Экран защитный 480*480 мм</t>
  </si>
  <si>
    <t>Проход перекрытия универсальный утепленный ППУ-У (500*500, 590*590)</t>
  </si>
  <si>
    <t>110/130</t>
  </si>
  <si>
    <t>Переход Моно П-М (310-0.8)</t>
  </si>
  <si>
    <t>Переход  Моно/Термо ПМТ-Р (430-1,0)</t>
  </si>
  <si>
    <t>Труба Термо L1000 ТТ-Р (430-1,0/430) (керамоволокно)</t>
  </si>
  <si>
    <t>Шибер ШМ-Р (430-1,0)</t>
  </si>
  <si>
    <t>Отвод моно 45* ОМ-Р (430-1,0)</t>
  </si>
  <si>
    <t>Отвод моно 87* ОМ-Р (430-1,0)</t>
  </si>
  <si>
    <t>Труба моно L1000 ТМ-Р (430-1,0)</t>
  </si>
  <si>
    <t>Тройник моно 87*  TРМ(М)-Р (430-1,0)</t>
  </si>
  <si>
    <t>Изделия производятся из стали толщиной 0,5 мм</t>
  </si>
  <si>
    <t>Запарник для веников и трав для пароперегревателя ППШ</t>
  </si>
  <si>
    <t>Веер для бани и сауны "ПаРус"</t>
  </si>
  <si>
    <t>Аксессуары для бани к пароперегревателям ППШ</t>
  </si>
  <si>
    <t xml:space="preserve">     Аксессуары для бани к пароперегревателям ППШ</t>
  </si>
  <si>
    <t xml:space="preserve">                 Баки, Теплообменники, Конвекторы</t>
  </si>
  <si>
    <t>Дефлектор ДМ-Р (430-0,5)</t>
  </si>
  <si>
    <t>Дефлектор ДМ-Р (по дыму) (430-0,5)</t>
  </si>
  <si>
    <t>Зонт ЗМ-Р (430-0,5)</t>
  </si>
  <si>
    <t>Зонт ЗМ-Р (по дыму) (430-0,5)</t>
  </si>
  <si>
    <t>Конвектор трубный 1000 мм (430-0,8)</t>
  </si>
  <si>
    <t>Отвод 45 OM-Р (430-0,5)</t>
  </si>
  <si>
    <t>Отвод 45 OM-Р (430-0,8)</t>
  </si>
  <si>
    <t>Отвод 87 OM-Р (430-0,5)</t>
  </si>
  <si>
    <t>Отвод 87 OM-Р (430-0,8)</t>
  </si>
  <si>
    <t>Площадка монтажная Моно ПММ-Р (430-0,5)</t>
  </si>
  <si>
    <t>Площадка монтажная Моно ПММ-Р (430-0,8)</t>
  </si>
  <si>
    <t>ППШ Паро-перегреватель трубный L495мм (430-0,8)</t>
  </si>
  <si>
    <t>Тройник 45 ТРМ(М)-Р (430-0,5)</t>
  </si>
  <si>
    <t>Тройник 45 ТРМ(М)-Р (430-0,8)</t>
  </si>
  <si>
    <t>Тройник 87 ТРМ(М)-Р (430-0,5)</t>
  </si>
  <si>
    <t>Тройник 87 ТРМ(М)-Р (430-0,8)</t>
  </si>
  <si>
    <t>Тройник 87 ТРМ(М)-Р (по дыму) (430-0,5)</t>
  </si>
  <si>
    <t>Тройник 87 ТРМ(М)-Р (по дыму) (430-0,8)</t>
  </si>
  <si>
    <t>Труба L1000 ТМ-Р (430-0,5)</t>
  </si>
  <si>
    <t>Труба L1000 ТМ-Р (430-0,8)</t>
  </si>
  <si>
    <t>Труба L250 ТМ-Р (430-0,5)</t>
  </si>
  <si>
    <t>Труба L250 ТМ-Р (430-0,8)</t>
  </si>
  <si>
    <t>Труба L500 ТМ-Р (430-0,5)</t>
  </si>
  <si>
    <t>Труба L500 ТМ-Р (430-0,8)</t>
  </si>
  <si>
    <t>Шибер ШМ(М)-Р (430-0,5)</t>
  </si>
  <si>
    <t>Шибер ШМ(М)-Р (430-0,8)</t>
  </si>
  <si>
    <t>Шибер-задвижка (430-0,8)</t>
  </si>
  <si>
    <t>Заглушка ревизии Моно (430-0,5)</t>
  </si>
  <si>
    <t>Заглушка ревизии Моно (по дыму) (430-0,5)</t>
  </si>
  <si>
    <t>Конденсатоотвод Моно (430-0,5)</t>
  </si>
  <si>
    <t>Четверик Термо 87* ТРТ-Р +3 хомута (316-0.5/304)</t>
  </si>
  <si>
    <t>Переход Моно П-М с овала в диаметр (D150, D200)</t>
  </si>
  <si>
    <t>Комплект уголков под растяжку</t>
  </si>
  <si>
    <t>Труба Термо L500 ТТ-Р (430-1,0/430) (керамоволокно)</t>
  </si>
  <si>
    <t>Труба моно L250 ТМ-Р (430-1,0)</t>
  </si>
  <si>
    <t>Отвод Термо 45* ОТ-Р (430-1.0/430) (керамоволокно)</t>
  </si>
  <si>
    <t>УПШ-Б ТермоВент  L1000 430-0,8/430</t>
  </si>
  <si>
    <t>Цены в местной валюте</t>
  </si>
  <si>
    <t>1 руб.</t>
  </si>
  <si>
    <t>=</t>
  </si>
  <si>
    <t>ед. мест. валюты</t>
  </si>
  <si>
    <t>Для отражения цен в местной валюте, установите галочку  и укажите курс и НДС</t>
  </si>
  <si>
    <t>НДС</t>
  </si>
  <si>
    <t>от</t>
  </si>
  <si>
    <t>Клапан для ТиС-Вент 430 0,5 D115 (тисненая липа)</t>
  </si>
  <si>
    <t xml:space="preserve">Тройник 45 ТРМ(М)-Р (по дыму) (430-0,5) </t>
  </si>
  <si>
    <t xml:space="preserve">Труба Термо L1000 ТТ-Р  (430-0,5/Оц) </t>
  </si>
  <si>
    <t xml:space="preserve">Труба Термо L250 ТТ-Р  (430-0,5/Оц)   </t>
  </si>
  <si>
    <t xml:space="preserve">Труба Термо L500 ТТ-Р (430-0,5/Оц)  </t>
  </si>
  <si>
    <t>Наименование/ Диаметр</t>
  </si>
  <si>
    <t>Переход  Моно/Термо ПМТ-Р (430-1,0) (керамоволокно)</t>
  </si>
  <si>
    <t xml:space="preserve">Зонт ЗМ-Р (304-0.5) </t>
  </si>
  <si>
    <t xml:space="preserve">Отвод моно 87* ОМ-Р (316-0.8)  </t>
  </si>
  <si>
    <t xml:space="preserve">Тройник моно 45* ТРМ(М)-Р (316-0.8)  </t>
  </si>
  <si>
    <t xml:space="preserve">Тройник моно 87* ТРМ(М)-Р (316-0.8)  </t>
  </si>
  <si>
    <t xml:space="preserve">Труба телескоп моно L300-450 ТТМ-Р (316-0.8) </t>
  </si>
  <si>
    <t xml:space="preserve">Труба моно L500 ТМ-Р (316-0.8)  </t>
  </si>
  <si>
    <t>Адаптер переход Моно М-М (316-0.8)</t>
  </si>
  <si>
    <t>Переход  Моно/Термо ПМТ-Р (430-1,0/430)</t>
  </si>
  <si>
    <t>Проход перекрытия универсальный утепленный ППУ-У 590х590 (D 220-260, D280-310)</t>
  </si>
  <si>
    <t>Хомут трубный на болте-ФР (430) (D 210, D240)</t>
  </si>
  <si>
    <t>Фартук (D 260, D280)</t>
  </si>
  <si>
    <t>Наименование/ Цена</t>
  </si>
  <si>
    <t>Труба Прямоугольная Моно L 500 430-0.5 50х140</t>
  </si>
  <si>
    <t>Адаптер Моно М-М (430-1.0)</t>
  </si>
  <si>
    <t>115/100</t>
  </si>
  <si>
    <t>115/110</t>
  </si>
  <si>
    <t>Крепление хомута к штанге регулируемой</t>
  </si>
  <si>
    <t>Переход с прямоугольника в диаметр ППКМ-Р L 130/130 (430-1.0)</t>
  </si>
  <si>
    <t>Переход с прямоугольника в диаметр ППКМ-Р L 130/260 (430-1.0)</t>
  </si>
  <si>
    <t>Переход с прямоугольника в диаметр ППКМ-Р L 260/260 (430-1.0)</t>
  </si>
  <si>
    <t xml:space="preserve">Наименование </t>
  </si>
  <si>
    <t>Цена с НДС, руб./ шт.</t>
  </si>
  <si>
    <t>100/200 (304-0,5)</t>
  </si>
  <si>
    <t>120/240 (304-0,8)</t>
  </si>
  <si>
    <t>УПШ ТермоВент  L1000 430-0,8/430 Чёрный (t &lt; 600°С)</t>
  </si>
  <si>
    <t>Проход перекрытия универсальный утепленный ППУ-У 590х590 (D 220-260) Чёрный (t &lt; 200°С)</t>
  </si>
  <si>
    <t>Тройник овал Моно  87° врезка D120 мм.*</t>
  </si>
  <si>
    <t>Тройник овал Моно  87° врезка D150 мм.*</t>
  </si>
  <si>
    <t>Тройник овал Моно  87° врезка D200 мм.*</t>
  </si>
  <si>
    <t>Переход Моно П-П (430-0.8)</t>
  </si>
  <si>
    <t>Переход Моно П-М (430-0.8)</t>
  </si>
  <si>
    <t>Переход Моно П-М (304-0.8)</t>
  </si>
  <si>
    <t>---</t>
  </si>
  <si>
    <t>Переход Моно П-М (430-0.5)</t>
  </si>
  <si>
    <t>Переход Моно П-М (310-0.8)</t>
  </si>
  <si>
    <t xml:space="preserve">УПШ, 3-контурный ТермоВент (AISI 304)	</t>
  </si>
  <si>
    <t>УПШ ТермоВент  L1000 304-0,8/430</t>
  </si>
  <si>
    <t>УПШ-Б ТермоВент  L1000 304-0,8/430</t>
  </si>
  <si>
    <t>Труба ТермоВент L1000 304-0,8/430</t>
  </si>
  <si>
    <t>Труба ТермоВент L500 304-0,8/430</t>
  </si>
  <si>
    <t>Оголовок ТермоВент 304-0,5/430</t>
  </si>
  <si>
    <t>Отвод 45* ТермоВент 304-0,8/430</t>
  </si>
  <si>
    <t xml:space="preserve">УПШ, 3-контурный ТермоВент (AISI 304 Черный)    </t>
  </si>
  <si>
    <t>УПШ ТермоВент  L1000 304-0,8/430 Чёрный (t &lt; 600°С)</t>
  </si>
  <si>
    <t>УПШ-Б ТермоВент  L1000 304-0,8/430 Чёрный (t &lt; 600°С)</t>
  </si>
  <si>
    <t>Труба ТермоВент L1000 304-0,8/430 Чёрный (t &lt; 200°С)</t>
  </si>
  <si>
    <t>Труба ТермоВент L500 304-0,8/430 Чёрный (t &lt; 200°С)</t>
  </si>
  <si>
    <t>Оголовок ТермоВент 304-0,5/430 Чёрный (t &lt; 600°С)</t>
  </si>
  <si>
    <t>Отвод 45* ТермоВент 304-0,8/430 Чёрный (t &lt; 200°С)</t>
  </si>
  <si>
    <t>Хомут трубный на болте-ФР (430) (D 210, D240) Чёрный (t &lt; 200°С)</t>
  </si>
  <si>
    <t>Фартук (D 260, D280) Чёрный (t &lt; 200°С)</t>
  </si>
  <si>
    <t>УПШ, 3-контурный ТермоВент (AISI 430 распродажа, выбирать только при наличии на складе)</t>
  </si>
  <si>
    <t>Изделия, выделенные  жирным шрифтом, входят в складскую программу</t>
  </si>
  <si>
    <t xml:space="preserve">Ваши предложения и нарекания на качество продукции и обслуживания просьба отправлять на эл.почту pk@teplov.ru </t>
  </si>
  <si>
    <t xml:space="preserve">Выделенные цветом изделия являются распродажными(выбирать только при наличии на складе)     </t>
  </si>
  <si>
    <t>Уплотнитель кровельный №1 силикон 75-200 mm,  угловой</t>
  </si>
  <si>
    <t>Уплотнитель кровельный №2 силикон 203-280 mm, угловой</t>
  </si>
  <si>
    <t>Уплотнитель кровельный №3 силикон 254-467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</si>
</sst>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0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2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sz val="8"/>
      <name val="Arial"/>
      <family val="2"/>
    </font>
    <font>
      <sz val="11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sz val="26"/>
      <name val="Arial"/>
      <family val="2"/>
      <charset val="204"/>
    </font>
    <font>
      <sz val="1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b/>
      <sz val="8"/>
      <name val="Arial"/>
      <family val="2"/>
      <charset val="204"/>
    </font>
    <font>
      <sz val="24"/>
      <name val="Arial"/>
      <family val="2"/>
      <charset val="204"/>
    </font>
    <font>
      <b/>
      <sz val="22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u/>
      <sz val="14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48"/>
      <color theme="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u/>
      <sz val="14"/>
      <color theme="9" tint="-0.249977111117893"/>
      <name val="Arial"/>
      <family val="2"/>
      <charset val="204"/>
    </font>
    <font>
      <b/>
      <sz val="16"/>
      <color theme="0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9"/>
      <name val="Arial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1"/>
    </font>
    <font>
      <sz val="1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rgb="FFC00000"/>
      <name val="Arial"/>
      <family val="2"/>
      <charset val="204"/>
    </font>
    <font>
      <b/>
      <sz val="10"/>
      <name val="Arial Cyr"/>
    </font>
    <font>
      <sz val="10"/>
      <name val="Arial Cyr"/>
    </font>
    <font>
      <b/>
      <sz val="11"/>
      <name val="Arial Cyr"/>
    </font>
    <font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9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23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FFFFFF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</font>
    <font>
      <b/>
      <sz val="11"/>
      <color theme="3"/>
      <name val="Arial"/>
      <family val="2"/>
      <charset val="204"/>
    </font>
    <font>
      <b/>
      <sz val="22"/>
      <color rgb="FF000000"/>
      <name val="Arial Narrow"/>
      <family val="2"/>
      <charset val="204"/>
    </font>
    <font>
      <b/>
      <sz val="12"/>
      <color theme="0" tint="-0.1499984740745262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sz val="20"/>
      <name val="Arial"/>
      <family val="2"/>
      <charset val="204"/>
    </font>
    <font>
      <sz val="16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i/>
      <sz val="12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lightGray">
        <fgColor theme="0"/>
        <bgColor theme="0"/>
      </patternFill>
    </fill>
    <fill>
      <patternFill patternType="solid">
        <fgColor theme="9" tint="-0.249977111117893"/>
        <bgColor indexed="64"/>
      </patternFill>
    </fill>
    <fill>
      <patternFill patternType="mediumGray">
        <fgColor theme="0" tint="-0.14993743705557422"/>
        <bgColor theme="0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6795556505021"/>
        <bgColor auto="1"/>
      </patternFill>
    </fill>
    <fill>
      <patternFill patternType="solid">
        <fgColor indexed="55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23"/>
      </patternFill>
    </fill>
    <fill>
      <patternFill patternType="lightGray">
        <fgColor indexed="9"/>
        <bgColor indexed="9"/>
      </patternFill>
    </fill>
    <fill>
      <patternFill patternType="solid">
        <fgColor indexed="22"/>
        <bgColor indexed="55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23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rgb="FF2F4F4F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CEBC0"/>
        <bgColor indexed="64"/>
      </patternFill>
    </fill>
    <fill>
      <patternFill patternType="solid">
        <fgColor auto="1"/>
        <bgColor auto="1"/>
      </patternFill>
    </fill>
    <fill>
      <patternFill patternType="solid">
        <fgColor indexed="9"/>
        <bgColor indexed="23"/>
      </patternFill>
    </fill>
    <fill>
      <patternFill patternType="solid">
        <fgColor indexed="9"/>
        <bgColor indexed="55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22"/>
      </patternFill>
    </fill>
    <fill>
      <patternFill patternType="solid">
        <fgColor indexed="63"/>
        <bgColor indexed="63"/>
      </patternFill>
    </fill>
  </fills>
  <borders count="1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</borders>
  <cellStyleXfs count="4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</cellStyleXfs>
  <cellXfs count="1521">
    <xf numFmtId="0" fontId="0" fillId="0" borderId="0" xfId="0"/>
    <xf numFmtId="0" fontId="6" fillId="0" borderId="0" xfId="19" applyFont="1"/>
    <xf numFmtId="0" fontId="8" fillId="0" borderId="0" xfId="3" applyAlignment="1" applyProtection="1"/>
    <xf numFmtId="0" fontId="15" fillId="0" borderId="0" xfId="15"/>
    <xf numFmtId="0" fontId="13" fillId="0" borderId="0" xfId="15" applyFont="1" applyAlignment="1">
      <alignment horizontal="center"/>
    </xf>
    <xf numFmtId="0" fontId="5" fillId="0" borderId="0" xfId="15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15" applyFont="1" applyAlignment="1">
      <alignment horizontal="left" vertical="center"/>
    </xf>
    <xf numFmtId="0" fontId="15" fillId="0" borderId="0" xfId="15" applyAlignment="1">
      <alignment vertical="center"/>
    </xf>
    <xf numFmtId="0" fontId="5" fillId="5" borderId="0" xfId="5" applyFill="1"/>
    <xf numFmtId="0" fontId="18" fillId="5" borderId="0" xfId="5" applyFont="1" applyFill="1"/>
    <xf numFmtId="0" fontId="36" fillId="5" borderId="0" xfId="5" applyFont="1" applyFill="1" applyAlignment="1">
      <alignment horizontal="right"/>
    </xf>
    <xf numFmtId="0" fontId="18" fillId="0" borderId="0" xfId="5" applyFont="1"/>
    <xf numFmtId="0" fontId="11" fillId="8" borderId="12" xfId="5" applyFont="1" applyFill="1" applyBorder="1" applyAlignment="1">
      <alignment vertical="center"/>
    </xf>
    <xf numFmtId="0" fontId="11" fillId="8" borderId="17" xfId="5" applyFont="1" applyFill="1" applyBorder="1" applyAlignment="1">
      <alignment horizontal="center" vertical="center"/>
    </xf>
    <xf numFmtId="0" fontId="11" fillId="8" borderId="24" xfId="5" applyFont="1" applyFill="1" applyBorder="1" applyAlignment="1">
      <alignment horizontal="center" vertical="center"/>
    </xf>
    <xf numFmtId="0" fontId="11" fillId="8" borderId="38" xfId="5" applyFont="1" applyFill="1" applyBorder="1" applyAlignment="1">
      <alignment horizontal="center" vertical="center"/>
    </xf>
    <xf numFmtId="0" fontId="18" fillId="0" borderId="0" xfId="5" applyFont="1" applyAlignment="1">
      <alignment horizontal="left" vertical="center" indent="1"/>
    </xf>
    <xf numFmtId="0" fontId="16" fillId="5" borderId="0" xfId="5" applyFont="1" applyFill="1" applyAlignment="1">
      <alignment horizontal="left" vertical="center" indent="1"/>
    </xf>
    <xf numFmtId="0" fontId="16" fillId="0" borderId="20" xfId="5" applyFont="1" applyBorder="1" applyAlignment="1">
      <alignment horizontal="left" vertical="center"/>
    </xf>
    <xf numFmtId="0" fontId="16" fillId="5" borderId="0" xfId="5" applyFont="1" applyFill="1"/>
    <xf numFmtId="0" fontId="16" fillId="0" borderId="23" xfId="5" applyFont="1" applyBorder="1" applyAlignment="1">
      <alignment horizontal="left" vertical="center"/>
    </xf>
    <xf numFmtId="0" fontId="16" fillId="0" borderId="21" xfId="5" applyFont="1" applyBorder="1" applyAlignment="1">
      <alignment horizontal="left" vertical="center"/>
    </xf>
    <xf numFmtId="0" fontId="16" fillId="0" borderId="23" xfId="5" applyFont="1" applyBorder="1" applyAlignment="1">
      <alignment vertical="center"/>
    </xf>
    <xf numFmtId="0" fontId="16" fillId="0" borderId="21" xfId="5" applyFont="1" applyBorder="1" applyAlignment="1">
      <alignment vertical="center"/>
    </xf>
    <xf numFmtId="0" fontId="5" fillId="5" borderId="0" xfId="18" applyFill="1"/>
    <xf numFmtId="0" fontId="5" fillId="5" borderId="0" xfId="18" applyFill="1" applyAlignment="1">
      <alignment horizontal="center" vertical="center"/>
    </xf>
    <xf numFmtId="0" fontId="5" fillId="5" borderId="0" xfId="18" applyFill="1" applyAlignment="1">
      <alignment horizontal="left" vertical="center" wrapText="1"/>
    </xf>
    <xf numFmtId="0" fontId="5" fillId="5" borderId="0" xfId="18" applyFill="1" applyAlignment="1">
      <alignment horizontal="left" vertical="top" wrapText="1"/>
    </xf>
    <xf numFmtId="9" fontId="37" fillId="11" borderId="0" xfId="21" applyFont="1" applyFill="1" applyAlignment="1">
      <alignment horizontal="center"/>
    </xf>
    <xf numFmtId="0" fontId="15" fillId="5" borderId="0" xfId="15" applyFill="1"/>
    <xf numFmtId="0" fontId="4" fillId="5" borderId="0" xfId="23" applyFill="1"/>
    <xf numFmtId="0" fontId="36" fillId="5" borderId="0" xfId="23" applyFont="1" applyFill="1" applyAlignment="1">
      <alignment horizontal="right"/>
    </xf>
    <xf numFmtId="0" fontId="9" fillId="5" borderId="0" xfId="15" applyFont="1" applyFill="1"/>
    <xf numFmtId="0" fontId="11" fillId="8" borderId="12" xfId="23" applyFont="1" applyFill="1" applyBorder="1" applyAlignment="1">
      <alignment vertical="center"/>
    </xf>
    <xf numFmtId="0" fontId="5" fillId="5" borderId="0" xfId="18" applyFill="1" applyAlignment="1">
      <alignment vertical="top" wrapText="1"/>
    </xf>
    <xf numFmtId="0" fontId="16" fillId="14" borderId="21" xfId="5" applyFont="1" applyFill="1" applyBorder="1" applyAlignment="1">
      <alignment horizontal="left" vertical="center"/>
    </xf>
    <xf numFmtId="0" fontId="16" fillId="14" borderId="21" xfId="5" applyFont="1" applyFill="1" applyBorder="1" applyAlignment="1">
      <alignment vertical="center"/>
    </xf>
    <xf numFmtId="0" fontId="11" fillId="8" borderId="24" xfId="19" applyFont="1" applyFill="1" applyBorder="1" applyAlignment="1">
      <alignment horizontal="center" vertical="center"/>
    </xf>
    <xf numFmtId="0" fontId="11" fillId="8" borderId="38" xfId="19" applyFont="1" applyFill="1" applyBorder="1" applyAlignment="1">
      <alignment horizontal="center" vertical="center"/>
    </xf>
    <xf numFmtId="0" fontId="11" fillId="8" borderId="25" xfId="19" applyFont="1" applyFill="1" applyBorder="1" applyAlignment="1">
      <alignment horizontal="center" vertical="center"/>
    </xf>
    <xf numFmtId="0" fontId="11" fillId="8" borderId="12" xfId="14" applyFont="1" applyFill="1" applyBorder="1" applyAlignment="1">
      <alignment horizontal="left" vertical="center" indent="1"/>
    </xf>
    <xf numFmtId="0" fontId="16" fillId="10" borderId="23" xfId="5" applyFont="1" applyFill="1" applyBorder="1" applyAlignment="1">
      <alignment horizontal="left" vertical="center" indent="1"/>
    </xf>
    <xf numFmtId="0" fontId="16" fillId="14" borderId="21" xfId="13" applyFont="1" applyFill="1" applyBorder="1" applyAlignment="1">
      <alignment horizontal="left" vertical="center" indent="1"/>
    </xf>
    <xf numFmtId="0" fontId="16" fillId="10" borderId="21" xfId="5" applyFont="1" applyFill="1" applyBorder="1" applyAlignment="1">
      <alignment horizontal="left" vertical="center" indent="1"/>
    </xf>
    <xf numFmtId="0" fontId="16" fillId="14" borderId="22" xfId="13" applyFont="1" applyFill="1" applyBorder="1" applyAlignment="1">
      <alignment horizontal="left" vertical="center" indent="1"/>
    </xf>
    <xf numFmtId="0" fontId="16" fillId="20" borderId="42" xfId="26" applyFont="1" applyFill="1" applyBorder="1" applyAlignment="1">
      <alignment horizontal="left"/>
    </xf>
    <xf numFmtId="0" fontId="16" fillId="2" borderId="42" xfId="26" applyFont="1" applyFill="1" applyBorder="1" applyAlignment="1">
      <alignment horizontal="left"/>
    </xf>
    <xf numFmtId="0" fontId="16" fillId="7" borderId="42" xfId="26" applyFont="1" applyFill="1" applyBorder="1" applyAlignment="1">
      <alignment horizontal="left"/>
    </xf>
    <xf numFmtId="0" fontId="11" fillId="8" borderId="12" xfId="26" applyFont="1" applyFill="1" applyBorder="1" applyAlignment="1">
      <alignment vertical="center"/>
    </xf>
    <xf numFmtId="1" fontId="11" fillId="8" borderId="24" xfId="26" applyNumberFormat="1" applyFont="1" applyFill="1" applyBorder="1" applyAlignment="1">
      <alignment horizontal="center" vertical="center"/>
    </xf>
    <xf numFmtId="1" fontId="11" fillId="8" borderId="38" xfId="26" applyNumberFormat="1" applyFont="1" applyFill="1" applyBorder="1" applyAlignment="1">
      <alignment horizontal="center" vertical="center"/>
    </xf>
    <xf numFmtId="0" fontId="11" fillId="8" borderId="24" xfId="26" applyFont="1" applyFill="1" applyBorder="1" applyAlignment="1">
      <alignment horizontal="center" vertical="center"/>
    </xf>
    <xf numFmtId="0" fontId="11" fillId="8" borderId="38" xfId="26" applyFont="1" applyFill="1" applyBorder="1" applyAlignment="1">
      <alignment horizontal="center" vertical="center"/>
    </xf>
    <xf numFmtId="0" fontId="16" fillId="10" borderId="22" xfId="5" applyFont="1" applyFill="1" applyBorder="1" applyAlignment="1">
      <alignment horizontal="left" vertical="center" indent="1"/>
    </xf>
    <xf numFmtId="0" fontId="13" fillId="4" borderId="0" xfId="28" applyFont="1" applyFill="1"/>
    <xf numFmtId="0" fontId="13" fillId="4" borderId="0" xfId="28" applyFont="1" applyFill="1" applyAlignment="1">
      <alignment horizontal="left"/>
    </xf>
    <xf numFmtId="0" fontId="10" fillId="4" borderId="0" xfId="28" applyFont="1" applyFill="1"/>
    <xf numFmtId="0" fontId="11" fillId="15" borderId="12" xfId="28" applyFont="1" applyFill="1" applyBorder="1" applyAlignment="1">
      <alignment vertical="center"/>
    </xf>
    <xf numFmtId="0" fontId="53" fillId="5" borderId="0" xfId="0" applyFont="1" applyFill="1"/>
    <xf numFmtId="0" fontId="0" fillId="5" borderId="0" xfId="0" applyFill="1"/>
    <xf numFmtId="0" fontId="54" fillId="5" borderId="0" xfId="0" applyFont="1" applyFill="1"/>
    <xf numFmtId="0" fontId="55" fillId="5" borderId="0" xfId="0" applyFont="1" applyFill="1"/>
    <xf numFmtId="0" fontId="56" fillId="5" borderId="0" xfId="0" applyFont="1" applyFill="1"/>
    <xf numFmtId="0" fontId="58" fillId="5" borderId="0" xfId="0" applyFont="1" applyFill="1"/>
    <xf numFmtId="9" fontId="31" fillId="6" borderId="12" xfId="0" applyNumberFormat="1" applyFont="1" applyFill="1" applyBorder="1" applyAlignment="1" applyProtection="1">
      <alignment horizontal="center" vertical="center"/>
      <protection locked="0"/>
    </xf>
    <xf numFmtId="1" fontId="60" fillId="30" borderId="0" xfId="35" applyNumberFormat="1" applyFont="1" applyFill="1" applyAlignment="1">
      <alignment horizontal="center" vertical="center"/>
    </xf>
    <xf numFmtId="3" fontId="60" fillId="30" borderId="0" xfId="35" applyNumberFormat="1" applyFont="1" applyFill="1" applyAlignment="1">
      <alignment horizontal="center" vertical="center"/>
    </xf>
    <xf numFmtId="1" fontId="11" fillId="8" borderId="25" xfId="26" applyNumberFormat="1" applyFont="1" applyFill="1" applyBorder="1" applyAlignment="1">
      <alignment horizontal="center" vertical="center"/>
    </xf>
    <xf numFmtId="0" fontId="11" fillId="8" borderId="25" xfId="26" applyFont="1" applyFill="1" applyBorder="1" applyAlignment="1">
      <alignment horizontal="center" vertical="center"/>
    </xf>
    <xf numFmtId="0" fontId="16" fillId="14" borderId="22" xfId="5" applyFont="1" applyFill="1" applyBorder="1" applyAlignment="1">
      <alignment vertical="center"/>
    </xf>
    <xf numFmtId="0" fontId="11" fillId="15" borderId="12" xfId="28" applyFont="1" applyFill="1" applyBorder="1" applyAlignment="1">
      <alignment horizontal="center" vertical="center" wrapText="1"/>
    </xf>
    <xf numFmtId="0" fontId="11" fillId="15" borderId="24" xfId="28" applyFont="1" applyFill="1" applyBorder="1" applyAlignment="1">
      <alignment vertical="center"/>
    </xf>
    <xf numFmtId="0" fontId="11" fillId="15" borderId="38" xfId="28" applyFont="1" applyFill="1" applyBorder="1" applyAlignment="1">
      <alignment vertical="center"/>
    </xf>
    <xf numFmtId="0" fontId="11" fillId="15" borderId="25" xfId="28" applyFont="1" applyFill="1" applyBorder="1" applyAlignment="1">
      <alignment vertical="center"/>
    </xf>
    <xf numFmtId="0" fontId="11" fillId="15" borderId="24" xfId="28" applyFont="1" applyFill="1" applyBorder="1" applyAlignment="1">
      <alignment horizontal="center" vertical="center"/>
    </xf>
    <xf numFmtId="0" fontId="64" fillId="3" borderId="63" xfId="39" applyFont="1" applyFill="1" applyBorder="1" applyAlignment="1">
      <alignment horizontal="left" vertical="center" wrapText="1"/>
    </xf>
    <xf numFmtId="0" fontId="64" fillId="4" borderId="63" xfId="39" applyFont="1" applyFill="1" applyBorder="1" applyAlignment="1">
      <alignment horizontal="left" vertical="center" wrapText="1"/>
    </xf>
    <xf numFmtId="0" fontId="40" fillId="4" borderId="0" xfId="15" applyFont="1" applyFill="1" applyProtection="1">
      <protection hidden="1"/>
    </xf>
    <xf numFmtId="0" fontId="15" fillId="4" borderId="0" xfId="15" applyFill="1" applyProtection="1">
      <protection hidden="1"/>
    </xf>
    <xf numFmtId="0" fontId="3" fillId="5" borderId="0" xfId="25" applyFill="1" applyProtection="1">
      <protection hidden="1"/>
    </xf>
    <xf numFmtId="0" fontId="36" fillId="5" borderId="0" xfId="5" applyFont="1" applyFill="1" applyAlignment="1" applyProtection="1">
      <alignment horizontal="right"/>
      <protection hidden="1"/>
    </xf>
    <xf numFmtId="9" fontId="37" fillId="11" borderId="0" xfId="21" applyFont="1" applyFill="1" applyAlignment="1" applyProtection="1">
      <alignment horizontal="center"/>
      <protection hidden="1"/>
    </xf>
    <xf numFmtId="9" fontId="37" fillId="5" borderId="0" xfId="21" applyFont="1" applyFill="1" applyAlignment="1" applyProtection="1">
      <alignment horizontal="center"/>
      <protection hidden="1"/>
    </xf>
    <xf numFmtId="0" fontId="41" fillId="4" borderId="0" xfId="15" applyFont="1" applyFill="1" applyAlignment="1" applyProtection="1">
      <alignment horizontal="left" vertical="center"/>
      <protection hidden="1"/>
    </xf>
    <xf numFmtId="0" fontId="15" fillId="5" borderId="0" xfId="15" applyFill="1" applyProtection="1">
      <protection hidden="1"/>
    </xf>
    <xf numFmtId="0" fontId="50" fillId="15" borderId="12" xfId="27" applyFont="1" applyFill="1" applyBorder="1" applyAlignment="1" applyProtection="1">
      <alignment vertical="center"/>
      <protection hidden="1"/>
    </xf>
    <xf numFmtId="1" fontId="50" fillId="15" borderId="24" xfId="27" applyNumberFormat="1" applyFont="1" applyFill="1" applyBorder="1" applyAlignment="1" applyProtection="1">
      <alignment horizontal="center" vertical="center"/>
      <protection hidden="1"/>
    </xf>
    <xf numFmtId="1" fontId="50" fillId="15" borderId="38" xfId="27" applyNumberFormat="1" applyFont="1" applyFill="1" applyBorder="1" applyAlignment="1" applyProtection="1">
      <alignment horizontal="center" vertical="center"/>
      <protection hidden="1"/>
    </xf>
    <xf numFmtId="0" fontId="11" fillId="5" borderId="24" xfId="15" applyFont="1" applyFill="1" applyBorder="1" applyAlignment="1" applyProtection="1">
      <alignment horizontal="center" vertical="center"/>
      <protection hidden="1"/>
    </xf>
    <xf numFmtId="0" fontId="42" fillId="5" borderId="24" xfId="15" applyFont="1" applyFill="1" applyBorder="1" applyAlignment="1" applyProtection="1">
      <alignment horizontal="center" vertical="center"/>
      <protection hidden="1"/>
    </xf>
    <xf numFmtId="0" fontId="42" fillId="5" borderId="24" xfId="15" applyFont="1" applyFill="1" applyBorder="1" applyAlignment="1" applyProtection="1">
      <alignment vertical="center"/>
      <protection hidden="1"/>
    </xf>
    <xf numFmtId="0" fontId="11" fillId="5" borderId="24" xfId="15" applyFont="1" applyFill="1" applyBorder="1" applyAlignment="1" applyProtection="1">
      <alignment vertical="center"/>
      <protection hidden="1"/>
    </xf>
    <xf numFmtId="0" fontId="11" fillId="5" borderId="0" xfId="15" applyFont="1" applyFill="1" applyAlignment="1" applyProtection="1">
      <alignment horizontal="center" vertical="center"/>
      <protection hidden="1"/>
    </xf>
    <xf numFmtId="0" fontId="44" fillId="5" borderId="1" xfId="15" applyFont="1" applyFill="1" applyBorder="1" applyAlignment="1" applyProtection="1">
      <alignment horizontal="center" vertical="center"/>
      <protection hidden="1"/>
    </xf>
    <xf numFmtId="0" fontId="44" fillId="5" borderId="0" xfId="15" applyFont="1" applyFill="1" applyAlignment="1" applyProtection="1">
      <alignment horizontal="center" vertical="center"/>
      <protection hidden="1"/>
    </xf>
    <xf numFmtId="0" fontId="16" fillId="0" borderId="21" xfId="27" applyFont="1" applyBorder="1" applyProtection="1">
      <protection hidden="1"/>
    </xf>
    <xf numFmtId="3" fontId="51" fillId="0" borderId="1" xfId="27" applyNumberFormat="1" applyFont="1" applyBorder="1" applyAlignment="1" applyProtection="1">
      <alignment horizontal="center"/>
      <protection hidden="1"/>
    </xf>
    <xf numFmtId="3" fontId="51" fillId="0" borderId="4" xfId="27" applyNumberFormat="1" applyFont="1" applyBorder="1" applyAlignment="1" applyProtection="1">
      <alignment horizontal="center"/>
      <protection hidden="1"/>
    </xf>
    <xf numFmtId="1" fontId="6" fillId="5" borderId="1" xfId="15" applyNumberFormat="1" applyFont="1" applyFill="1" applyBorder="1" applyAlignment="1" applyProtection="1">
      <alignment horizontal="center" vertical="center"/>
      <protection hidden="1"/>
    </xf>
    <xf numFmtId="1" fontId="44" fillId="5" borderId="1" xfId="15" applyNumberFormat="1" applyFont="1" applyFill="1" applyBorder="1" applyAlignment="1" applyProtection="1">
      <alignment horizontal="center" vertical="center"/>
      <protection hidden="1"/>
    </xf>
    <xf numFmtId="1" fontId="6" fillId="5" borderId="0" xfId="15" applyNumberFormat="1" applyFont="1" applyFill="1" applyAlignment="1" applyProtection="1">
      <alignment horizontal="center" vertical="center"/>
      <protection hidden="1"/>
    </xf>
    <xf numFmtId="0" fontId="16" fillId="3" borderId="21" xfId="27" applyFont="1" applyFill="1" applyBorder="1" applyProtection="1">
      <protection hidden="1"/>
    </xf>
    <xf numFmtId="3" fontId="51" fillId="3" borderId="1" xfId="27" applyNumberFormat="1" applyFont="1" applyFill="1" applyBorder="1" applyAlignment="1" applyProtection="1">
      <alignment horizontal="center"/>
      <protection hidden="1"/>
    </xf>
    <xf numFmtId="3" fontId="51" fillId="3" borderId="4" xfId="27" applyNumberFormat="1" applyFont="1" applyFill="1" applyBorder="1" applyAlignment="1" applyProtection="1">
      <alignment horizontal="center"/>
      <protection hidden="1"/>
    </xf>
    <xf numFmtId="0" fontId="44" fillId="5" borderId="15" xfId="15" applyFont="1" applyFill="1" applyBorder="1" applyAlignment="1" applyProtection="1">
      <alignment horizontal="center" vertical="center"/>
      <protection hidden="1"/>
    </xf>
    <xf numFmtId="0" fontId="16" fillId="0" borderId="49" xfId="27" applyFont="1" applyBorder="1" applyProtection="1">
      <protection hidden="1"/>
    </xf>
    <xf numFmtId="0" fontId="16" fillId="3" borderId="49" xfId="27" applyFont="1" applyFill="1" applyBorder="1" applyProtection="1">
      <protection hidden="1"/>
    </xf>
    <xf numFmtId="3" fontId="51" fillId="3" borderId="15" xfId="27" applyNumberFormat="1" applyFont="1" applyFill="1" applyBorder="1" applyAlignment="1" applyProtection="1">
      <alignment horizontal="center"/>
      <protection hidden="1"/>
    </xf>
    <xf numFmtId="3" fontId="51" fillId="3" borderId="36" xfId="27" applyNumberFormat="1" applyFont="1" applyFill="1" applyBorder="1" applyAlignment="1" applyProtection="1">
      <alignment horizontal="center"/>
      <protection hidden="1"/>
    </xf>
    <xf numFmtId="3" fontId="51" fillId="0" borderId="9" xfId="27" applyNumberFormat="1" applyFont="1" applyBorder="1" applyAlignment="1" applyProtection="1">
      <alignment horizontal="center"/>
      <protection hidden="1"/>
    </xf>
    <xf numFmtId="3" fontId="51" fillId="0" borderId="10" xfId="27" applyNumberFormat="1" applyFont="1" applyBorder="1" applyAlignment="1" applyProtection="1">
      <alignment horizontal="center"/>
      <protection hidden="1"/>
    </xf>
    <xf numFmtId="0" fontId="50" fillId="15" borderId="12" xfId="27" applyFont="1" applyFill="1" applyBorder="1" applyAlignment="1" applyProtection="1">
      <alignment horizontal="left" vertical="center"/>
      <protection hidden="1"/>
    </xf>
    <xf numFmtId="0" fontId="50" fillId="15" borderId="24" xfId="27" applyFont="1" applyFill="1" applyBorder="1" applyAlignment="1" applyProtection="1">
      <alignment horizontal="center" vertical="center"/>
      <protection hidden="1"/>
    </xf>
    <xf numFmtId="0" fontId="50" fillId="15" borderId="38" xfId="27" applyFont="1" applyFill="1" applyBorder="1" applyAlignment="1" applyProtection="1">
      <alignment horizontal="center" vertical="center"/>
      <protection hidden="1"/>
    </xf>
    <xf numFmtId="0" fontId="51" fillId="0" borderId="1" xfId="27" applyFont="1" applyBorder="1" applyAlignment="1" applyProtection="1">
      <alignment horizontal="center"/>
      <protection hidden="1"/>
    </xf>
    <xf numFmtId="1" fontId="51" fillId="0" borderId="1" xfId="27" applyNumberFormat="1" applyFont="1" applyBorder="1" applyAlignment="1" applyProtection="1">
      <alignment horizontal="center"/>
      <protection hidden="1"/>
    </xf>
    <xf numFmtId="1" fontId="51" fillId="3" borderId="1" xfId="27" applyNumberFormat="1" applyFont="1" applyFill="1" applyBorder="1" applyAlignment="1" applyProtection="1">
      <alignment horizontal="center"/>
      <protection hidden="1"/>
    </xf>
    <xf numFmtId="0" fontId="51" fillId="3" borderId="1" xfId="27" applyFont="1" applyFill="1" applyBorder="1" applyAlignment="1" applyProtection="1">
      <alignment horizontal="center"/>
      <protection hidden="1"/>
    </xf>
    <xf numFmtId="0" fontId="16" fillId="0" borderId="22" xfId="27" applyFont="1" applyBorder="1" applyProtection="1">
      <protection hidden="1"/>
    </xf>
    <xf numFmtId="0" fontId="15" fillId="2" borderId="0" xfId="15" applyFill="1" applyProtection="1">
      <protection hidden="1"/>
    </xf>
    <xf numFmtId="0" fontId="47" fillId="2" borderId="0" xfId="15" applyFont="1" applyFill="1" applyProtection="1">
      <protection hidden="1"/>
    </xf>
    <xf numFmtId="0" fontId="15" fillId="4" borderId="1" xfId="15" applyFill="1" applyBorder="1" applyProtection="1">
      <protection hidden="1"/>
    </xf>
    <xf numFmtId="0" fontId="44" fillId="3" borderId="1" xfId="15" applyFont="1" applyFill="1" applyBorder="1" applyAlignment="1" applyProtection="1">
      <alignment horizontal="center" vertical="center"/>
      <protection hidden="1"/>
    </xf>
    <xf numFmtId="0" fontId="47" fillId="4" borderId="0" xfId="15" applyFont="1" applyFill="1" applyProtection="1">
      <protection hidden="1"/>
    </xf>
    <xf numFmtId="0" fontId="48" fillId="4" borderId="0" xfId="15" applyFont="1" applyFill="1" applyProtection="1">
      <protection hidden="1"/>
    </xf>
    <xf numFmtId="0" fontId="15" fillId="0" borderId="0" xfId="15" applyProtection="1">
      <protection hidden="1"/>
    </xf>
    <xf numFmtId="0" fontId="42" fillId="15" borderId="24" xfId="15" applyFont="1" applyFill="1" applyBorder="1" applyAlignment="1" applyProtection="1">
      <alignment horizontal="center" vertical="center"/>
      <protection hidden="1"/>
    </xf>
    <xf numFmtId="0" fontId="11" fillId="15" borderId="24" xfId="15" applyFont="1" applyFill="1" applyBorder="1" applyAlignment="1" applyProtection="1">
      <alignment horizontal="center" vertical="center"/>
      <protection hidden="1"/>
    </xf>
    <xf numFmtId="0" fontId="11" fillId="15" borderId="38" xfId="15" applyFont="1" applyFill="1" applyBorder="1" applyAlignment="1" applyProtection="1">
      <alignment horizontal="center" vertical="center"/>
      <protection hidden="1"/>
    </xf>
    <xf numFmtId="0" fontId="43" fillId="2" borderId="21" xfId="15" applyFont="1" applyFill="1" applyBorder="1" applyAlignment="1" applyProtection="1">
      <alignment vertical="center"/>
      <protection hidden="1"/>
    </xf>
    <xf numFmtId="0" fontId="42" fillId="17" borderId="12" xfId="15" applyFont="1" applyFill="1" applyBorder="1" applyAlignment="1" applyProtection="1">
      <alignment vertical="center"/>
      <protection hidden="1"/>
    </xf>
    <xf numFmtId="0" fontId="42" fillId="17" borderId="24" xfId="15" applyFont="1" applyFill="1" applyBorder="1" applyAlignment="1" applyProtection="1">
      <alignment horizontal="center" vertical="center"/>
      <protection hidden="1"/>
    </xf>
    <xf numFmtId="0" fontId="11" fillId="17" borderId="24" xfId="15" applyFont="1" applyFill="1" applyBorder="1" applyAlignment="1" applyProtection="1">
      <alignment horizontal="center" vertical="center"/>
      <protection hidden="1"/>
    </xf>
    <xf numFmtId="0" fontId="42" fillId="17" borderId="38" xfId="15" applyFont="1" applyFill="1" applyBorder="1" applyAlignment="1" applyProtection="1">
      <alignment horizontal="center" vertical="center"/>
      <protection hidden="1"/>
    </xf>
    <xf numFmtId="0" fontId="42" fillId="22" borderId="0" xfId="15" applyFont="1" applyFill="1" applyAlignment="1" applyProtection="1">
      <alignment horizontal="center" vertical="center"/>
      <protection hidden="1"/>
    </xf>
    <xf numFmtId="3" fontId="44" fillId="5" borderId="0" xfId="15" applyNumberFormat="1" applyFont="1" applyFill="1" applyProtection="1">
      <protection hidden="1"/>
    </xf>
    <xf numFmtId="3" fontId="60" fillId="4" borderId="1" xfId="33" applyNumberFormat="1" applyFont="1" applyFill="1" applyBorder="1" applyAlignment="1" applyProtection="1">
      <alignment horizontal="center" vertical="center"/>
      <protection hidden="1"/>
    </xf>
    <xf numFmtId="3" fontId="60" fillId="2" borderId="1" xfId="33" applyNumberFormat="1" applyFont="1" applyFill="1" applyBorder="1" applyAlignment="1" applyProtection="1">
      <alignment horizontal="center" vertical="center"/>
      <protection hidden="1"/>
    </xf>
    <xf numFmtId="3" fontId="62" fillId="2" borderId="1" xfId="33" applyNumberFormat="1" applyFont="1" applyFill="1" applyBorder="1" applyAlignment="1" applyProtection="1">
      <alignment horizontal="center" vertical="center"/>
      <protection hidden="1"/>
    </xf>
    <xf numFmtId="3" fontId="60" fillId="4" borderId="4" xfId="33" applyNumberFormat="1" applyFont="1" applyFill="1" applyBorder="1" applyProtection="1">
      <protection hidden="1"/>
    </xf>
    <xf numFmtId="3" fontId="60" fillId="3" borderId="1" xfId="33" applyNumberFormat="1" applyFont="1" applyFill="1" applyBorder="1" applyAlignment="1" applyProtection="1">
      <alignment horizontal="center" vertical="center"/>
      <protection hidden="1"/>
    </xf>
    <xf numFmtId="3" fontId="6" fillId="3" borderId="1" xfId="33" applyNumberFormat="1" applyFont="1" applyFill="1" applyBorder="1" applyAlignment="1" applyProtection="1">
      <alignment horizontal="center" vertical="center"/>
      <protection hidden="1"/>
    </xf>
    <xf numFmtId="3" fontId="60" fillId="3" borderId="4" xfId="33" applyNumberFormat="1" applyFont="1" applyFill="1" applyBorder="1" applyProtection="1">
      <protection hidden="1"/>
    </xf>
    <xf numFmtId="3" fontId="61" fillId="2" borderId="1" xfId="33" applyNumberFormat="1" applyFont="1" applyFill="1" applyBorder="1" applyAlignment="1" applyProtection="1">
      <alignment horizontal="center" vertical="center"/>
      <protection hidden="1"/>
    </xf>
    <xf numFmtId="3" fontId="60" fillId="3" borderId="1" xfId="33" applyNumberFormat="1" applyFont="1" applyFill="1" applyBorder="1" applyAlignment="1" applyProtection="1">
      <alignment horizontal="center"/>
      <protection hidden="1"/>
    </xf>
    <xf numFmtId="3" fontId="44" fillId="5" borderId="0" xfId="15" applyNumberFormat="1" applyFont="1" applyFill="1" applyAlignment="1" applyProtection="1">
      <alignment horizontal="center"/>
      <protection hidden="1"/>
    </xf>
    <xf numFmtId="3" fontId="60" fillId="4" borderId="1" xfId="33" applyNumberFormat="1" applyFont="1" applyFill="1" applyBorder="1" applyAlignment="1" applyProtection="1">
      <alignment horizontal="center"/>
      <protection hidden="1"/>
    </xf>
    <xf numFmtId="3" fontId="44" fillId="5" borderId="0" xfId="15" applyNumberFormat="1" applyFont="1" applyFill="1" applyAlignment="1" applyProtection="1">
      <alignment horizontal="center" vertical="center"/>
      <protection hidden="1"/>
    </xf>
    <xf numFmtId="3" fontId="60" fillId="3" borderId="4" xfId="33" applyNumberFormat="1" applyFont="1" applyFill="1" applyBorder="1" applyAlignment="1" applyProtection="1">
      <alignment horizontal="center" vertical="center"/>
      <protection hidden="1"/>
    </xf>
    <xf numFmtId="3" fontId="60" fillId="3" borderId="9" xfId="33" applyNumberFormat="1" applyFont="1" applyFill="1" applyBorder="1" applyAlignment="1" applyProtection="1">
      <alignment horizontal="center" vertical="center"/>
      <protection hidden="1"/>
    </xf>
    <xf numFmtId="3" fontId="60" fillId="3" borderId="10" xfId="33" applyNumberFormat="1" applyFont="1" applyFill="1" applyBorder="1" applyAlignment="1" applyProtection="1">
      <alignment horizontal="center" vertical="center"/>
      <protection hidden="1"/>
    </xf>
    <xf numFmtId="0" fontId="9" fillId="4" borderId="0" xfId="15" applyFont="1" applyFill="1" applyAlignment="1" applyProtection="1">
      <alignment vertical="center"/>
      <protection hidden="1"/>
    </xf>
    <xf numFmtId="0" fontId="40" fillId="4" borderId="0" xfId="15" applyFont="1" applyFill="1" applyAlignment="1" applyProtection="1">
      <alignment vertical="center"/>
      <protection hidden="1"/>
    </xf>
    <xf numFmtId="0" fontId="46" fillId="2" borderId="0" xfId="15" applyFont="1" applyFill="1" applyAlignment="1" applyProtection="1">
      <alignment horizontal="center"/>
      <protection hidden="1"/>
    </xf>
    <xf numFmtId="0" fontId="42" fillId="18" borderId="12" xfId="15" applyFont="1" applyFill="1" applyBorder="1" applyAlignment="1" applyProtection="1">
      <alignment vertical="center"/>
      <protection hidden="1"/>
    </xf>
    <xf numFmtId="1" fontId="42" fillId="15" borderId="25" xfId="15" applyNumberFormat="1" applyFont="1" applyFill="1" applyBorder="1" applyAlignment="1" applyProtection="1">
      <alignment horizontal="center" vertical="center"/>
      <protection hidden="1"/>
    </xf>
    <xf numFmtId="1" fontId="42" fillId="15" borderId="24" xfId="15" applyNumberFormat="1" applyFont="1" applyFill="1" applyBorder="1" applyAlignment="1" applyProtection="1">
      <alignment horizontal="center" vertical="center"/>
      <protection hidden="1"/>
    </xf>
    <xf numFmtId="1" fontId="42" fillId="15" borderId="35" xfId="15" applyNumberFormat="1" applyFont="1" applyFill="1" applyBorder="1" applyAlignment="1" applyProtection="1">
      <alignment horizontal="center" vertical="center"/>
      <protection hidden="1"/>
    </xf>
    <xf numFmtId="0" fontId="42" fillId="4" borderId="0" xfId="15" applyFont="1" applyFill="1" applyProtection="1">
      <protection hidden="1"/>
    </xf>
    <xf numFmtId="0" fontId="43" fillId="0" borderId="21" xfId="15" applyFont="1" applyBorder="1" applyAlignment="1" applyProtection="1">
      <alignment vertical="center"/>
      <protection hidden="1"/>
    </xf>
    <xf numFmtId="0" fontId="44" fillId="0" borderId="1" xfId="15" applyFont="1" applyBorder="1" applyAlignment="1" applyProtection="1">
      <alignment horizontal="center" vertical="center"/>
      <protection hidden="1"/>
    </xf>
    <xf numFmtId="0" fontId="44" fillId="0" borderId="4" xfId="15" applyFont="1" applyBorder="1" applyAlignment="1" applyProtection="1">
      <alignment horizontal="center" vertical="center"/>
      <protection hidden="1"/>
    </xf>
    <xf numFmtId="0" fontId="43" fillId="19" borderId="21" xfId="15" applyFont="1" applyFill="1" applyBorder="1" applyAlignment="1" applyProtection="1">
      <alignment vertical="center"/>
      <protection hidden="1"/>
    </xf>
    <xf numFmtId="3" fontId="44" fillId="19" borderId="1" xfId="15" applyNumberFormat="1" applyFont="1" applyFill="1" applyBorder="1" applyAlignment="1" applyProtection="1">
      <alignment horizontal="center" vertical="center"/>
      <protection hidden="1"/>
    </xf>
    <xf numFmtId="0" fontId="44" fillId="19" borderId="4" xfId="15" applyFont="1" applyFill="1" applyBorder="1" applyAlignment="1" applyProtection="1">
      <alignment horizontal="center" vertical="center"/>
      <protection hidden="1"/>
    </xf>
    <xf numFmtId="0" fontId="44" fillId="2" borderId="1" xfId="15" applyFont="1" applyFill="1" applyBorder="1" applyAlignment="1" applyProtection="1">
      <alignment horizontal="center" vertical="center"/>
      <protection hidden="1"/>
    </xf>
    <xf numFmtId="3" fontId="44" fillId="2" borderId="4" xfId="15" applyNumberFormat="1" applyFont="1" applyFill="1" applyBorder="1" applyAlignment="1" applyProtection="1">
      <alignment horizontal="center" vertical="center"/>
      <protection hidden="1"/>
    </xf>
    <xf numFmtId="0" fontId="43" fillId="20" borderId="21" xfId="15" applyFont="1" applyFill="1" applyBorder="1" applyAlignment="1" applyProtection="1">
      <alignment vertical="center"/>
      <protection hidden="1"/>
    </xf>
    <xf numFmtId="0" fontId="43" fillId="19" borderId="22" xfId="15" applyFont="1" applyFill="1" applyBorder="1" applyAlignment="1" applyProtection="1">
      <alignment vertical="center"/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8" fillId="0" borderId="0" xfId="1" applyAlignment="1" applyProtection="1">
      <protection hidden="1"/>
    </xf>
    <xf numFmtId="0" fontId="11" fillId="15" borderId="12" xfId="10" applyFont="1" applyFill="1" applyBorder="1" applyAlignment="1" applyProtection="1">
      <alignment horizontal="center" vertical="center"/>
      <protection hidden="1"/>
    </xf>
    <xf numFmtId="0" fontId="11" fillId="15" borderId="12" xfId="10" applyFont="1" applyFill="1" applyBorder="1" applyAlignment="1" applyProtection="1">
      <alignment horizontal="center" vertical="center" wrapText="1"/>
      <protection hidden="1"/>
    </xf>
    <xf numFmtId="0" fontId="63" fillId="0" borderId="0" xfId="10" applyFont="1" applyAlignment="1" applyProtection="1">
      <alignment horizontal="left" vertical="center"/>
      <protection hidden="1"/>
    </xf>
    <xf numFmtId="3" fontId="6" fillId="0" borderId="0" xfId="10" applyNumberFormat="1" applyFont="1" applyAlignment="1" applyProtection="1">
      <alignment horizontal="center" vertical="center"/>
      <protection hidden="1"/>
    </xf>
    <xf numFmtId="0" fontId="16" fillId="0" borderId="0" xfId="10" applyFont="1" applyAlignment="1" applyProtection="1">
      <alignment horizontal="left" vertical="center"/>
      <protection hidden="1"/>
    </xf>
    <xf numFmtId="0" fontId="5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5" fillId="0" borderId="0" xfId="8" applyFont="1" applyAlignment="1" applyProtection="1">
      <alignment horizontal="left" wrapText="1"/>
      <protection hidden="1"/>
    </xf>
    <xf numFmtId="0" fontId="30" fillId="0" borderId="0" xfId="4" applyFont="1" applyProtection="1">
      <protection hidden="1"/>
    </xf>
    <xf numFmtId="1" fontId="30" fillId="0" borderId="0" xfId="4" applyNumberFormat="1" applyFont="1" applyAlignment="1" applyProtection="1">
      <alignment horizontal="center" vertical="center"/>
      <protection hidden="1"/>
    </xf>
    <xf numFmtId="0" fontId="29" fillId="0" borderId="0" xfId="4" applyProtection="1">
      <protection hidden="1"/>
    </xf>
    <xf numFmtId="1" fontId="29" fillId="0" borderId="0" xfId="4" applyNumberFormat="1" applyProtection="1">
      <protection hidden="1"/>
    </xf>
    <xf numFmtId="2" fontId="29" fillId="0" borderId="0" xfId="4" applyNumberFormat="1" applyProtection="1">
      <protection hidden="1"/>
    </xf>
    <xf numFmtId="0" fontId="5" fillId="5" borderId="0" xfId="5" applyFill="1" applyAlignment="1" applyProtection="1">
      <alignment vertical="center"/>
      <protection hidden="1"/>
    </xf>
    <xf numFmtId="0" fontId="6" fillId="5" borderId="0" xfId="5" applyFont="1" applyFill="1" applyAlignment="1" applyProtection="1">
      <alignment horizontal="center" vertical="center"/>
      <protection hidden="1"/>
    </xf>
    <xf numFmtId="0" fontId="5" fillId="5" borderId="0" xfId="5" applyFill="1" applyAlignment="1" applyProtection="1">
      <alignment horizontal="center" vertical="center"/>
      <protection hidden="1"/>
    </xf>
    <xf numFmtId="0" fontId="5" fillId="5" borderId="0" xfId="5" applyFill="1" applyProtection="1">
      <protection hidden="1"/>
    </xf>
    <xf numFmtId="0" fontId="6" fillId="5" borderId="0" xfId="18" applyFont="1" applyFill="1" applyAlignment="1" applyProtection="1">
      <alignment vertical="center"/>
      <protection hidden="1"/>
    </xf>
    <xf numFmtId="0" fontId="6" fillId="5" borderId="0" xfId="18" applyFont="1" applyFill="1" applyAlignment="1" applyProtection="1">
      <alignment horizontal="center" vertical="center"/>
      <protection hidden="1"/>
    </xf>
    <xf numFmtId="0" fontId="20" fillId="5" borderId="0" xfId="5" applyFont="1" applyFill="1" applyAlignment="1" applyProtection="1">
      <alignment vertical="center"/>
      <protection hidden="1"/>
    </xf>
    <xf numFmtId="0" fontId="7" fillId="5" borderId="0" xfId="19" applyFont="1" applyFill="1" applyAlignment="1" applyProtection="1">
      <alignment horizontal="center" vertical="center" wrapText="1"/>
      <protection hidden="1"/>
    </xf>
    <xf numFmtId="0" fontId="10" fillId="5" borderId="0" xfId="5" applyFont="1" applyFill="1" applyAlignment="1" applyProtection="1">
      <alignment horizontal="center" vertical="center"/>
      <protection hidden="1"/>
    </xf>
    <xf numFmtId="0" fontId="8" fillId="5" borderId="0" xfId="2" applyFill="1" applyAlignment="1" applyProtection="1">
      <alignment vertical="center"/>
      <protection hidden="1"/>
    </xf>
    <xf numFmtId="0" fontId="21" fillId="5" borderId="0" xfId="2" applyFont="1" applyFill="1" applyAlignment="1" applyProtection="1">
      <alignment horizontal="center" vertical="center"/>
      <protection hidden="1"/>
    </xf>
    <xf numFmtId="0" fontId="9" fillId="5" borderId="0" xfId="18" applyFont="1" applyFill="1" applyAlignment="1" applyProtection="1">
      <alignment horizontal="center" vertical="center"/>
      <protection hidden="1"/>
    </xf>
    <xf numFmtId="0" fontId="11" fillId="5" borderId="0" xfId="18" applyFont="1" applyFill="1" applyAlignment="1" applyProtection="1">
      <alignment horizontal="center" vertical="center"/>
      <protection hidden="1"/>
    </xf>
    <xf numFmtId="0" fontId="38" fillId="5" borderId="0" xfId="18" applyFont="1" applyFill="1" applyAlignment="1" applyProtection="1">
      <alignment horizontal="center" vertical="center"/>
      <protection hidden="1"/>
    </xf>
    <xf numFmtId="0" fontId="11" fillId="8" borderId="12" xfId="14" applyFont="1" applyFill="1" applyBorder="1" applyAlignment="1" applyProtection="1">
      <alignment horizontal="center" vertical="center" wrapText="1"/>
      <protection hidden="1"/>
    </xf>
    <xf numFmtId="0" fontId="11" fillId="8" borderId="25" xfId="14" applyFont="1" applyFill="1" applyBorder="1" applyAlignment="1" applyProtection="1">
      <alignment horizontal="center" vertical="center" wrapText="1"/>
      <protection hidden="1"/>
    </xf>
    <xf numFmtId="0" fontId="11" fillId="8" borderId="24" xfId="14" applyFont="1" applyFill="1" applyBorder="1" applyAlignment="1" applyProtection="1">
      <alignment horizontal="center" vertical="center" wrapText="1"/>
      <protection hidden="1"/>
    </xf>
    <xf numFmtId="0" fontId="11" fillId="8" borderId="24" xfId="18" applyFont="1" applyFill="1" applyBorder="1" applyAlignment="1" applyProtection="1">
      <alignment horizontal="center" vertical="center"/>
      <protection hidden="1"/>
    </xf>
    <xf numFmtId="0" fontId="11" fillId="8" borderId="38" xfId="18" applyFont="1" applyFill="1" applyBorder="1" applyAlignment="1" applyProtection="1">
      <alignment horizontal="center" vertical="center"/>
      <protection hidden="1"/>
    </xf>
    <xf numFmtId="0" fontId="12" fillId="5" borderId="0" xfId="5" applyFont="1" applyFill="1" applyProtection="1">
      <protection hidden="1"/>
    </xf>
    <xf numFmtId="1" fontId="6" fillId="5" borderId="0" xfId="5" applyNumberFormat="1" applyFont="1" applyFill="1" applyAlignment="1" applyProtection="1">
      <alignment horizontal="center" vertical="center"/>
      <protection hidden="1"/>
    </xf>
    <xf numFmtId="3" fontId="32" fillId="5" borderId="0" xfId="12" applyNumberFormat="1" applyFont="1" applyFill="1" applyAlignment="1" applyProtection="1">
      <alignment horizontal="center" vertical="center"/>
      <protection hidden="1"/>
    </xf>
    <xf numFmtId="3" fontId="5" fillId="5" borderId="0" xfId="5" applyNumberFormat="1" applyFill="1" applyProtection="1">
      <protection hidden="1"/>
    </xf>
    <xf numFmtId="0" fontId="32" fillId="5" borderId="0" xfId="5" applyFont="1" applyFill="1" applyAlignment="1" applyProtection="1">
      <alignment horizontal="center" vertical="center"/>
      <protection hidden="1"/>
    </xf>
    <xf numFmtId="3" fontId="6" fillId="14" borderId="1" xfId="12" applyNumberFormat="1" applyFont="1" applyFill="1" applyBorder="1" applyAlignment="1" applyProtection="1">
      <alignment horizontal="center" vertical="center"/>
      <protection hidden="1"/>
    </xf>
    <xf numFmtId="3" fontId="32" fillId="5" borderId="0" xfId="17" applyNumberFormat="1" applyFont="1" applyFill="1" applyAlignment="1" applyProtection="1">
      <alignment horizontal="center" vertical="center"/>
      <protection hidden="1"/>
    </xf>
    <xf numFmtId="0" fontId="33" fillId="5" borderId="0" xfId="5" applyFont="1" applyFill="1" applyProtection="1">
      <protection hidden="1"/>
    </xf>
    <xf numFmtId="0" fontId="10" fillId="5" borderId="0" xfId="12" applyFont="1" applyFill="1" applyAlignment="1" applyProtection="1">
      <alignment horizontal="left" vertical="center"/>
      <protection hidden="1"/>
    </xf>
    <xf numFmtId="0" fontId="6" fillId="5" borderId="0" xfId="12" applyFont="1" applyFill="1" applyAlignment="1" applyProtection="1">
      <alignment horizontal="center" vertical="center"/>
      <protection hidden="1"/>
    </xf>
    <xf numFmtId="3" fontId="6" fillId="5" borderId="0" xfId="12" applyNumberFormat="1" applyFont="1" applyFill="1" applyAlignment="1" applyProtection="1">
      <alignment horizontal="center" vertical="center"/>
      <protection hidden="1"/>
    </xf>
    <xf numFmtId="0" fontId="5" fillId="5" borderId="30" xfId="9" applyFont="1" applyFill="1" applyBorder="1" applyAlignment="1" applyProtection="1">
      <alignment horizontal="left" vertical="center" wrapText="1" indent="1"/>
      <protection hidden="1"/>
    </xf>
    <xf numFmtId="0" fontId="5" fillId="5" borderId="1" xfId="5" applyFill="1" applyBorder="1" applyAlignment="1" applyProtection="1">
      <alignment vertical="center" wrapText="1"/>
      <protection hidden="1"/>
    </xf>
    <xf numFmtId="0" fontId="5" fillId="12" borderId="1" xfId="5" applyFill="1" applyBorder="1" applyAlignment="1" applyProtection="1">
      <alignment vertical="center" wrapText="1"/>
      <protection hidden="1"/>
    </xf>
    <xf numFmtId="0" fontId="5" fillId="5" borderId="0" xfId="5" applyFill="1" applyAlignment="1" applyProtection="1">
      <alignment wrapText="1"/>
      <protection hidden="1"/>
    </xf>
    <xf numFmtId="0" fontId="5" fillId="5" borderId="0" xfId="9" applyFont="1" applyFill="1" applyAlignment="1" applyProtection="1">
      <alignment horizontal="left" wrapText="1"/>
      <protection hidden="1"/>
    </xf>
    <xf numFmtId="0" fontId="5" fillId="5" borderId="0" xfId="15" applyFont="1" applyFill="1" applyAlignment="1" applyProtection="1">
      <alignment wrapText="1"/>
      <protection hidden="1"/>
    </xf>
    <xf numFmtId="0" fontId="35" fillId="5" borderId="0" xfId="7" applyFill="1" applyProtection="1">
      <protection hidden="1"/>
    </xf>
    <xf numFmtId="0" fontId="5" fillId="2" borderId="0" xfId="15" applyFont="1" applyFill="1" applyAlignment="1" applyProtection="1">
      <alignment horizontal="center" wrapText="1"/>
      <protection hidden="1"/>
    </xf>
    <xf numFmtId="0" fontId="5" fillId="5" borderId="0" xfId="16" applyFont="1" applyFill="1" applyAlignment="1" applyProtection="1">
      <alignment horizontal="left" vertical="center" indent="1"/>
      <protection hidden="1"/>
    </xf>
    <xf numFmtId="0" fontId="15" fillId="5" borderId="0" xfId="16" applyFill="1" applyProtection="1">
      <protection hidden="1"/>
    </xf>
    <xf numFmtId="0" fontId="5" fillId="5" borderId="0" xfId="15" applyFont="1" applyFill="1" applyAlignment="1" applyProtection="1">
      <alignment horizontal="left" vertical="center" wrapText="1"/>
      <protection hidden="1"/>
    </xf>
    <xf numFmtId="0" fontId="5" fillId="5" borderId="0" xfId="15" applyFont="1" applyFill="1" applyAlignment="1" applyProtection="1">
      <alignment horizontal="left" vertical="center"/>
      <protection hidden="1"/>
    </xf>
    <xf numFmtId="0" fontId="10" fillId="5" borderId="0" xfId="16" applyFont="1" applyFill="1" applyAlignment="1" applyProtection="1">
      <alignment horizontal="left" vertical="center"/>
      <protection hidden="1"/>
    </xf>
    <xf numFmtId="0" fontId="5" fillId="5" borderId="0" xfId="5" applyFill="1" applyAlignment="1" applyProtection="1">
      <alignment horizontal="left" vertical="center"/>
      <protection hidden="1"/>
    </xf>
    <xf numFmtId="0" fontId="5" fillId="5" borderId="0" xfId="15" applyFont="1" applyFill="1" applyAlignment="1" applyProtection="1">
      <alignment horizontal="left"/>
      <protection hidden="1"/>
    </xf>
    <xf numFmtId="0" fontId="5" fillId="5" borderId="0" xfId="15" applyFont="1" applyFill="1" applyAlignment="1" applyProtection="1">
      <alignment vertical="center"/>
      <protection hidden="1"/>
    </xf>
    <xf numFmtId="0" fontId="5" fillId="5" borderId="0" xfId="15" applyFont="1" applyFill="1" applyProtection="1">
      <protection hidden="1"/>
    </xf>
    <xf numFmtId="0" fontId="14" fillId="5" borderId="0" xfId="15" applyFont="1" applyFill="1" applyProtection="1">
      <protection hidden="1"/>
    </xf>
    <xf numFmtId="0" fontId="39" fillId="5" borderId="0" xfId="7" applyFont="1" applyFill="1" applyAlignment="1" applyProtection="1">
      <alignment vertical="center"/>
      <protection hidden="1"/>
    </xf>
    <xf numFmtId="0" fontId="11" fillId="8" borderId="24" xfId="20" applyFont="1" applyFill="1" applyBorder="1" applyAlignment="1" applyProtection="1">
      <alignment horizontal="center" vertical="center"/>
      <protection hidden="1"/>
    </xf>
    <xf numFmtId="0" fontId="11" fillId="8" borderId="38" xfId="20" applyFont="1" applyFill="1" applyBorder="1" applyAlignment="1" applyProtection="1">
      <alignment horizontal="center" vertical="center"/>
      <protection hidden="1"/>
    </xf>
    <xf numFmtId="3" fontId="35" fillId="5" borderId="0" xfId="7" applyNumberFormat="1" applyFill="1" applyProtection="1">
      <protection hidden="1"/>
    </xf>
    <xf numFmtId="0" fontId="5" fillId="0" borderId="0" xfId="5" applyProtection="1">
      <protection hidden="1"/>
    </xf>
    <xf numFmtId="0" fontId="10" fillId="0" borderId="0" xfId="16" applyFont="1" applyProtection="1">
      <protection hidden="1"/>
    </xf>
    <xf numFmtId="0" fontId="22" fillId="0" borderId="0" xfId="16" applyFont="1" applyProtection="1">
      <protection hidden="1"/>
    </xf>
    <xf numFmtId="0" fontId="15" fillId="0" borderId="0" xfId="16" applyProtection="1">
      <protection hidden="1"/>
    </xf>
    <xf numFmtId="0" fontId="11" fillId="3" borderId="12" xfId="30" applyFont="1" applyFill="1" applyBorder="1" applyAlignment="1" applyProtection="1">
      <alignment horizontal="left" vertical="center"/>
      <protection hidden="1"/>
    </xf>
    <xf numFmtId="1" fontId="11" fillId="3" borderId="24" xfId="30" applyNumberFormat="1" applyFont="1" applyFill="1" applyBorder="1" applyAlignment="1" applyProtection="1">
      <alignment horizontal="center" vertical="center"/>
      <protection hidden="1"/>
    </xf>
    <xf numFmtId="1" fontId="11" fillId="3" borderId="38" xfId="30" applyNumberFormat="1" applyFont="1" applyFill="1" applyBorder="1" applyAlignment="1" applyProtection="1">
      <alignment horizontal="center" vertical="center"/>
      <protection hidden="1"/>
    </xf>
    <xf numFmtId="0" fontId="16" fillId="2" borderId="20" xfId="30" applyFont="1" applyFill="1" applyBorder="1" applyProtection="1">
      <protection hidden="1"/>
    </xf>
    <xf numFmtId="0" fontId="16" fillId="3" borderId="21" xfId="30" applyFont="1" applyFill="1" applyBorder="1" applyProtection="1">
      <protection hidden="1"/>
    </xf>
    <xf numFmtId="0" fontId="16" fillId="2" borderId="21" xfId="30" applyFont="1" applyFill="1" applyBorder="1" applyProtection="1">
      <protection hidden="1"/>
    </xf>
    <xf numFmtId="3" fontId="6" fillId="2" borderId="4" xfId="30" applyNumberFormat="1" applyFont="1" applyFill="1" applyBorder="1" applyAlignment="1" applyProtection="1">
      <alignment horizontal="center"/>
      <protection hidden="1"/>
    </xf>
    <xf numFmtId="0" fontId="5" fillId="2" borderId="0" xfId="5" applyFill="1" applyProtection="1">
      <protection hidden="1"/>
    </xf>
    <xf numFmtId="0" fontId="69" fillId="0" borderId="22" xfId="30" applyFont="1" applyBorder="1" applyProtection="1">
      <protection hidden="1"/>
    </xf>
    <xf numFmtId="0" fontId="5" fillId="0" borderId="0" xfId="9" applyFont="1" applyAlignment="1" applyProtection="1">
      <alignment horizontal="left" wrapText="1"/>
      <protection hidden="1"/>
    </xf>
    <xf numFmtId="0" fontId="5" fillId="0" borderId="0" xfId="5" applyAlignment="1" applyProtection="1">
      <alignment horizontal="left" wrapText="1"/>
      <protection hidden="1"/>
    </xf>
    <xf numFmtId="0" fontId="11" fillId="5" borderId="0" xfId="9" applyFont="1" applyFill="1" applyAlignment="1" applyProtection="1">
      <alignment horizontal="left" vertical="center" wrapText="1"/>
      <protection hidden="1"/>
    </xf>
    <xf numFmtId="0" fontId="11" fillId="5" borderId="0" xfId="16" applyFont="1" applyFill="1" applyAlignment="1" applyProtection="1">
      <alignment horizontal="left" vertical="center"/>
      <protection hidden="1"/>
    </xf>
    <xf numFmtId="0" fontId="11" fillId="9" borderId="11" xfId="16" applyFont="1" applyFill="1" applyBorder="1" applyAlignment="1" applyProtection="1">
      <alignment horizontal="left" vertical="center"/>
      <protection hidden="1"/>
    </xf>
    <xf numFmtId="0" fontId="11" fillId="9" borderId="14" xfId="16" applyFont="1" applyFill="1" applyBorder="1" applyAlignment="1" applyProtection="1">
      <alignment horizontal="left" vertical="center"/>
      <protection hidden="1"/>
    </xf>
    <xf numFmtId="0" fontId="11" fillId="5" borderId="0" xfId="16" applyFont="1" applyFill="1" applyAlignment="1" applyProtection="1">
      <alignment vertical="center"/>
      <protection hidden="1"/>
    </xf>
    <xf numFmtId="0" fontId="12" fillId="0" borderId="0" xfId="5" applyFont="1" applyProtection="1">
      <protection hidden="1"/>
    </xf>
    <xf numFmtId="0" fontId="11" fillId="0" borderId="0" xfId="5" applyFont="1" applyAlignment="1" applyProtection="1">
      <alignment horizontal="right"/>
      <protection hidden="1"/>
    </xf>
    <xf numFmtId="0" fontId="12" fillId="0" borderId="0" xfId="5" applyFont="1" applyAlignment="1" applyProtection="1">
      <alignment horizontal="right"/>
      <protection hidden="1"/>
    </xf>
    <xf numFmtId="0" fontId="6" fillId="0" borderId="0" xfId="5" applyFont="1" applyAlignment="1" applyProtection="1">
      <alignment horizontal="right"/>
      <protection hidden="1"/>
    </xf>
    <xf numFmtId="0" fontId="5" fillId="0" borderId="0" xfId="5" applyAlignment="1" applyProtection="1">
      <alignment horizontal="right"/>
      <protection hidden="1"/>
    </xf>
    <xf numFmtId="0" fontId="11" fillId="15" borderId="12" xfId="29" applyFont="1" applyFill="1" applyBorder="1" applyAlignment="1" applyProtection="1">
      <alignment horizontal="left" vertical="center"/>
      <protection hidden="1"/>
    </xf>
    <xf numFmtId="1" fontId="11" fillId="15" borderId="24" xfId="29" applyNumberFormat="1" applyFont="1" applyFill="1" applyBorder="1" applyAlignment="1" applyProtection="1">
      <alignment horizontal="center" vertical="center"/>
      <protection hidden="1"/>
    </xf>
    <xf numFmtId="1" fontId="11" fillId="15" borderId="38" xfId="29" applyNumberFormat="1" applyFont="1" applyFill="1" applyBorder="1" applyAlignment="1" applyProtection="1">
      <alignment horizontal="center" vertical="center"/>
      <protection hidden="1"/>
    </xf>
    <xf numFmtId="0" fontId="71" fillId="3" borderId="21" xfId="10" applyFont="1" applyFill="1" applyBorder="1" applyAlignment="1">
      <alignment horizontal="left" vertical="center"/>
    </xf>
    <xf numFmtId="3" fontId="70" fillId="3" borderId="21" xfId="10" applyNumberFormat="1" applyFont="1" applyFill="1" applyBorder="1" applyAlignment="1">
      <alignment horizontal="center" vertical="center"/>
    </xf>
    <xf numFmtId="0" fontId="71" fillId="2" borderId="21" xfId="10" applyFont="1" applyFill="1" applyBorder="1" applyAlignment="1">
      <alignment horizontal="left" vertical="center"/>
    </xf>
    <xf numFmtId="3" fontId="70" fillId="2" borderId="21" xfId="10" applyNumberFormat="1" applyFont="1" applyFill="1" applyBorder="1" applyAlignment="1">
      <alignment horizontal="center" vertical="center"/>
    </xf>
    <xf numFmtId="0" fontId="71" fillId="0" borderId="21" xfId="10" applyFont="1" applyBorder="1" applyAlignment="1">
      <alignment horizontal="left" vertical="center"/>
    </xf>
    <xf numFmtId="3" fontId="70" fillId="0" borderId="21" xfId="1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6" fillId="0" borderId="0" xfId="28" applyFont="1" applyAlignment="1">
      <alignment horizontal="left"/>
    </xf>
    <xf numFmtId="3" fontId="6" fillId="0" borderId="0" xfId="38" applyNumberFormat="1" applyFont="1" applyAlignment="1">
      <alignment horizontal="center"/>
    </xf>
    <xf numFmtId="0" fontId="13" fillId="0" borderId="0" xfId="15" applyFont="1" applyAlignment="1">
      <alignment vertical="center" wrapText="1"/>
    </xf>
    <xf numFmtId="0" fontId="13" fillId="0" borderId="0" xfId="15" applyFont="1"/>
    <xf numFmtId="0" fontId="16" fillId="5" borderId="0" xfId="28" applyFont="1" applyFill="1" applyAlignment="1">
      <alignment horizontal="left"/>
    </xf>
    <xf numFmtId="3" fontId="6" fillId="5" borderId="0" xfId="38" applyNumberFormat="1" applyFont="1" applyFill="1" applyAlignment="1">
      <alignment horizontal="center"/>
    </xf>
    <xf numFmtId="0" fontId="11" fillId="15" borderId="33" xfId="28" applyFont="1" applyFill="1" applyBorder="1" applyAlignment="1">
      <alignment vertical="center"/>
    </xf>
    <xf numFmtId="0" fontId="73" fillId="2" borderId="67" xfId="38" applyFont="1" applyFill="1" applyBorder="1" applyAlignment="1">
      <alignment horizontal="left" vertical="center"/>
    </xf>
    <xf numFmtId="0" fontId="73" fillId="3" borderId="67" xfId="38" applyFont="1" applyFill="1" applyBorder="1" applyAlignment="1">
      <alignment horizontal="left" vertical="center"/>
    </xf>
    <xf numFmtId="0" fontId="73" fillId="3" borderId="67" xfId="38" applyFont="1" applyFill="1" applyBorder="1" applyAlignment="1">
      <alignment horizontal="left" vertical="center" wrapText="1"/>
    </xf>
    <xf numFmtId="0" fontId="73" fillId="4" borderId="67" xfId="38" applyFont="1" applyFill="1" applyBorder="1" applyAlignment="1">
      <alignment horizontal="left" vertical="center"/>
    </xf>
    <xf numFmtId="0" fontId="73" fillId="3" borderId="68" xfId="38" applyFont="1" applyFill="1" applyBorder="1" applyAlignment="1">
      <alignment vertical="center" wrapText="1"/>
    </xf>
    <xf numFmtId="0" fontId="73" fillId="2" borderId="71" xfId="38" applyFont="1" applyFill="1" applyBorder="1" applyAlignment="1">
      <alignment horizontal="left" vertical="center"/>
    </xf>
    <xf numFmtId="0" fontId="11" fillId="15" borderId="12" xfId="38" applyFont="1" applyFill="1" applyBorder="1" applyAlignment="1">
      <alignment horizontal="center" vertical="center" wrapText="1"/>
    </xf>
    <xf numFmtId="0" fontId="11" fillId="15" borderId="35" xfId="38" applyFont="1" applyFill="1" applyBorder="1" applyAlignment="1">
      <alignment horizontal="center" vertical="center" wrapText="1"/>
    </xf>
    <xf numFmtId="0" fontId="65" fillId="3" borderId="63" xfId="39" applyFont="1" applyFill="1" applyBorder="1" applyAlignment="1">
      <alignment horizontal="center" vertical="center" wrapText="1"/>
    </xf>
    <xf numFmtId="3" fontId="76" fillId="3" borderId="63" xfId="39" applyNumberFormat="1" applyFont="1" applyFill="1" applyBorder="1" applyAlignment="1">
      <alignment horizontal="right" vertical="center"/>
    </xf>
    <xf numFmtId="3" fontId="77" fillId="3" borderId="65" xfId="39" applyNumberFormat="1" applyFont="1" applyFill="1" applyBorder="1" applyAlignment="1">
      <alignment horizontal="right" vertical="center"/>
    </xf>
    <xf numFmtId="3" fontId="78" fillId="3" borderId="65" xfId="39" applyNumberFormat="1" applyFont="1" applyFill="1" applyBorder="1" applyAlignment="1">
      <alignment horizontal="right" vertical="center"/>
    </xf>
    <xf numFmtId="3" fontId="79" fillId="3" borderId="65" xfId="39" applyNumberFormat="1" applyFont="1" applyFill="1" applyBorder="1" applyAlignment="1">
      <alignment horizontal="right" vertical="center"/>
    </xf>
    <xf numFmtId="3" fontId="80" fillId="3" borderId="65" xfId="39" applyNumberFormat="1" applyFont="1" applyFill="1" applyBorder="1" applyAlignment="1">
      <alignment horizontal="right" vertical="center"/>
    </xf>
    <xf numFmtId="0" fontId="65" fillId="0" borderId="63" xfId="39" applyFont="1" applyBorder="1" applyAlignment="1">
      <alignment horizontal="center" vertical="center" wrapText="1"/>
    </xf>
    <xf numFmtId="3" fontId="76" fillId="2" borderId="63" xfId="39" applyNumberFormat="1" applyFont="1" applyFill="1" applyBorder="1" applyAlignment="1">
      <alignment horizontal="right" vertical="center"/>
    </xf>
    <xf numFmtId="3" fontId="77" fillId="2" borderId="65" xfId="39" applyNumberFormat="1" applyFont="1" applyFill="1" applyBorder="1" applyAlignment="1">
      <alignment horizontal="right" vertical="center"/>
    </xf>
    <xf numFmtId="3" fontId="78" fillId="2" borderId="65" xfId="39" applyNumberFormat="1" applyFont="1" applyFill="1" applyBorder="1" applyAlignment="1">
      <alignment horizontal="right" vertical="center"/>
    </xf>
    <xf numFmtId="3" fontId="79" fillId="2" borderId="65" xfId="39" applyNumberFormat="1" applyFont="1" applyFill="1" applyBorder="1" applyAlignment="1">
      <alignment horizontal="right" vertical="center"/>
    </xf>
    <xf numFmtId="3" fontId="80" fillId="2" borderId="65" xfId="39" applyNumberFormat="1" applyFont="1" applyFill="1" applyBorder="1" applyAlignment="1">
      <alignment horizontal="right" vertical="center"/>
    </xf>
    <xf numFmtId="0" fontId="75" fillId="3" borderId="63" xfId="39" applyFont="1" applyFill="1" applyBorder="1" applyAlignment="1">
      <alignment horizontal="center" vertical="center" wrapText="1"/>
    </xf>
    <xf numFmtId="0" fontId="75" fillId="0" borderId="63" xfId="39" applyFont="1" applyBorder="1" applyAlignment="1">
      <alignment horizontal="center" vertical="center" wrapText="1"/>
    </xf>
    <xf numFmtId="3" fontId="76" fillId="3" borderId="73" xfId="39" applyNumberFormat="1" applyFont="1" applyFill="1" applyBorder="1" applyAlignment="1">
      <alignment horizontal="right" vertical="center"/>
    </xf>
    <xf numFmtId="3" fontId="77" fillId="3" borderId="74" xfId="39" applyNumberFormat="1" applyFont="1" applyFill="1" applyBorder="1" applyAlignment="1">
      <alignment horizontal="right" vertical="center"/>
    </xf>
    <xf numFmtId="3" fontId="78" fillId="3" borderId="74" xfId="39" applyNumberFormat="1" applyFont="1" applyFill="1" applyBorder="1" applyAlignment="1">
      <alignment horizontal="right" vertical="center"/>
    </xf>
    <xf numFmtId="3" fontId="79" fillId="3" borderId="74" xfId="39" applyNumberFormat="1" applyFont="1" applyFill="1" applyBorder="1" applyAlignment="1">
      <alignment horizontal="right" vertical="center"/>
    </xf>
    <xf numFmtId="3" fontId="80" fillId="3" borderId="74" xfId="39" applyNumberFormat="1" applyFont="1" applyFill="1" applyBorder="1" applyAlignment="1">
      <alignment horizontal="right" vertical="center"/>
    </xf>
    <xf numFmtId="0" fontId="81" fillId="19" borderId="1" xfId="33" applyFont="1" applyFill="1" applyBorder="1" applyAlignment="1">
      <alignment horizontal="center" vertical="center"/>
    </xf>
    <xf numFmtId="0" fontId="81" fillId="19" borderId="4" xfId="33" applyFont="1" applyFill="1" applyBorder="1" applyAlignment="1">
      <alignment horizontal="center" vertical="center"/>
    </xf>
    <xf numFmtId="3" fontId="81" fillId="20" borderId="1" xfId="33" applyNumberFormat="1" applyFont="1" applyFill="1" applyBorder="1" applyAlignment="1">
      <alignment horizontal="center" vertical="center"/>
    </xf>
    <xf numFmtId="0" fontId="81" fillId="20" borderId="4" xfId="33" applyFont="1" applyFill="1" applyBorder="1" applyAlignment="1">
      <alignment horizontal="center" vertical="center"/>
    </xf>
    <xf numFmtId="0" fontId="81" fillId="19" borderId="9" xfId="33" applyFont="1" applyFill="1" applyBorder="1" applyAlignment="1">
      <alignment horizontal="center" vertical="center"/>
    </xf>
    <xf numFmtId="3" fontId="81" fillId="19" borderId="10" xfId="33" applyNumberFormat="1" applyFont="1" applyFill="1" applyBorder="1" applyAlignment="1">
      <alignment horizontal="center" vertical="center"/>
    </xf>
    <xf numFmtId="3" fontId="6" fillId="8" borderId="21" xfId="41" applyNumberFormat="1" applyFont="1" applyFill="1" applyBorder="1" applyAlignment="1">
      <alignment horizontal="center" vertical="center"/>
    </xf>
    <xf numFmtId="0" fontId="6" fillId="0" borderId="23" xfId="12" applyFont="1" applyBorder="1" applyAlignment="1" applyProtection="1">
      <alignment horizontal="left" vertical="center" indent="1"/>
      <protection hidden="1"/>
    </xf>
    <xf numFmtId="3" fontId="6" fillId="0" borderId="16" xfId="12" applyNumberFormat="1" applyFont="1" applyBorder="1" applyAlignment="1" applyProtection="1">
      <alignment horizontal="center" vertical="center"/>
      <protection hidden="1"/>
    </xf>
    <xf numFmtId="3" fontId="6" fillId="0" borderId="2" xfId="12" applyNumberFormat="1" applyFont="1" applyBorder="1" applyAlignment="1" applyProtection="1">
      <alignment horizontal="center" vertical="center"/>
      <protection hidden="1"/>
    </xf>
    <xf numFmtId="3" fontId="6" fillId="0" borderId="41" xfId="5" applyNumberFormat="1" applyFont="1" applyBorder="1" applyAlignment="1" applyProtection="1">
      <alignment horizontal="center" vertical="center"/>
      <protection hidden="1"/>
    </xf>
    <xf numFmtId="0" fontId="6" fillId="0" borderId="21" xfId="12" applyFont="1" applyBorder="1" applyAlignment="1" applyProtection="1">
      <alignment horizontal="left" vertical="center" indent="1"/>
      <protection hidden="1"/>
    </xf>
    <xf numFmtId="3" fontId="6" fillId="0" borderId="14" xfId="12" applyNumberFormat="1" applyFont="1" applyBorder="1" applyAlignment="1" applyProtection="1">
      <alignment horizontal="center" vertical="center"/>
      <protection hidden="1"/>
    </xf>
    <xf numFmtId="3" fontId="6" fillId="0" borderId="1" xfId="12" applyNumberFormat="1" applyFont="1" applyBorder="1" applyAlignment="1" applyProtection="1">
      <alignment horizontal="center" vertical="center"/>
      <protection hidden="1"/>
    </xf>
    <xf numFmtId="3" fontId="6" fillId="0" borderId="4" xfId="5" applyNumberFormat="1" applyFont="1" applyBorder="1" applyAlignment="1" applyProtection="1">
      <alignment horizontal="center" vertical="center"/>
      <protection hidden="1"/>
    </xf>
    <xf numFmtId="3" fontId="6" fillId="0" borderId="41" xfId="12" applyNumberFormat="1" applyFont="1" applyBorder="1" applyAlignment="1" applyProtection="1">
      <alignment horizontal="center" vertical="center"/>
      <protection hidden="1"/>
    </xf>
    <xf numFmtId="3" fontId="6" fillId="0" borderId="15" xfId="17" applyNumberFormat="1" applyFont="1" applyBorder="1" applyAlignment="1" applyProtection="1">
      <alignment horizontal="center" vertical="center"/>
      <protection hidden="1"/>
    </xf>
    <xf numFmtId="3" fontId="6" fillId="0" borderId="18" xfId="11" applyNumberFormat="1" applyFont="1" applyBorder="1" applyAlignment="1" applyProtection="1">
      <alignment horizontal="center" vertical="center"/>
      <protection hidden="1"/>
    </xf>
    <xf numFmtId="3" fontId="6" fillId="0" borderId="15" xfId="11" applyNumberFormat="1" applyFont="1" applyBorder="1" applyAlignment="1" applyProtection="1">
      <alignment horizontal="center" vertical="center"/>
      <protection hidden="1"/>
    </xf>
    <xf numFmtId="3" fontId="6" fillId="0" borderId="15" xfId="12" applyNumberFormat="1" applyFont="1" applyBorder="1" applyAlignment="1" applyProtection="1">
      <alignment horizontal="center" vertical="center"/>
      <protection hidden="1"/>
    </xf>
    <xf numFmtId="3" fontId="6" fillId="0" borderId="36" xfId="5" applyNumberFormat="1" applyFont="1" applyBorder="1" applyAlignment="1" applyProtection="1">
      <alignment horizontal="center" vertical="center"/>
      <protection hidden="1"/>
    </xf>
    <xf numFmtId="3" fontId="6" fillId="0" borderId="14" xfId="11" applyNumberFormat="1" applyFont="1" applyBorder="1" applyAlignment="1" applyProtection="1">
      <alignment horizontal="center" vertical="center"/>
      <protection hidden="1"/>
    </xf>
    <xf numFmtId="3" fontId="6" fillId="0" borderId="1" xfId="11" applyNumberFormat="1" applyFont="1" applyBorder="1" applyAlignment="1" applyProtection="1">
      <alignment horizontal="center" vertical="center"/>
      <protection hidden="1"/>
    </xf>
    <xf numFmtId="0" fontId="6" fillId="8" borderId="23" xfId="12" applyFont="1" applyFill="1" applyBorder="1" applyAlignment="1" applyProtection="1">
      <alignment horizontal="left" vertical="center" indent="1"/>
      <protection hidden="1"/>
    </xf>
    <xf numFmtId="3" fontId="6" fillId="8" borderId="16" xfId="12" applyNumberFormat="1" applyFont="1" applyFill="1" applyBorder="1" applyAlignment="1" applyProtection="1">
      <alignment horizontal="center" vertical="center"/>
      <protection hidden="1"/>
    </xf>
    <xf numFmtId="3" fontId="6" fillId="8" borderId="2" xfId="12" applyNumberFormat="1" applyFont="1" applyFill="1" applyBorder="1" applyAlignment="1" applyProtection="1">
      <alignment horizontal="center" vertical="center"/>
      <protection hidden="1"/>
    </xf>
    <xf numFmtId="3" fontId="6" fillId="8" borderId="41" xfId="5" applyNumberFormat="1" applyFont="1" applyFill="1" applyBorder="1" applyAlignment="1" applyProtection="1">
      <alignment horizontal="center" vertical="center"/>
      <protection hidden="1"/>
    </xf>
    <xf numFmtId="0" fontId="6" fillId="8" borderId="21" xfId="12" applyFont="1" applyFill="1" applyBorder="1" applyAlignment="1" applyProtection="1">
      <alignment horizontal="left" vertical="center" indent="1"/>
      <protection hidden="1"/>
    </xf>
    <xf numFmtId="3" fontId="6" fillId="8" borderId="14" xfId="12" applyNumberFormat="1" applyFont="1" applyFill="1" applyBorder="1" applyAlignment="1" applyProtection="1">
      <alignment horizontal="center" vertical="center"/>
      <protection hidden="1"/>
    </xf>
    <xf numFmtId="3" fontId="6" fillId="8" borderId="1" xfId="12" applyNumberFormat="1" applyFont="1" applyFill="1" applyBorder="1" applyAlignment="1" applyProtection="1">
      <alignment horizontal="center" vertical="center"/>
      <protection hidden="1"/>
    </xf>
    <xf numFmtId="3" fontId="6" fillId="8" borderId="4" xfId="5" applyNumberFormat="1" applyFont="1" applyFill="1" applyBorder="1" applyAlignment="1" applyProtection="1">
      <alignment horizontal="center" vertical="center"/>
      <protection hidden="1"/>
    </xf>
    <xf numFmtId="3" fontId="6" fillId="8" borderId="18" xfId="17" applyNumberFormat="1" applyFont="1" applyFill="1" applyBorder="1" applyAlignment="1" applyProtection="1">
      <alignment horizontal="center" vertical="center"/>
      <protection hidden="1"/>
    </xf>
    <xf numFmtId="3" fontId="6" fillId="8" borderId="15" xfId="17" applyNumberFormat="1" applyFont="1" applyFill="1" applyBorder="1" applyAlignment="1" applyProtection="1">
      <alignment horizontal="center" vertical="center"/>
      <protection hidden="1"/>
    </xf>
    <xf numFmtId="3" fontId="6" fillId="8" borderId="2" xfId="11" applyNumberFormat="1" applyFont="1" applyFill="1" applyBorder="1" applyAlignment="1" applyProtection="1">
      <alignment horizontal="center" vertical="center"/>
      <protection hidden="1"/>
    </xf>
    <xf numFmtId="3" fontId="6" fillId="8" borderId="41" xfId="11" applyNumberFormat="1" applyFont="1" applyFill="1" applyBorder="1" applyAlignment="1" applyProtection="1">
      <alignment horizontal="center" vertical="center"/>
      <protection hidden="1"/>
    </xf>
    <xf numFmtId="3" fontId="6" fillId="8" borderId="14" xfId="11" applyNumberFormat="1" applyFont="1" applyFill="1" applyBorder="1" applyAlignment="1" applyProtection="1">
      <alignment horizontal="center" vertical="center"/>
      <protection hidden="1"/>
    </xf>
    <xf numFmtId="3" fontId="6" fillId="8" borderId="1" xfId="11" applyNumberFormat="1" applyFont="1" applyFill="1" applyBorder="1" applyAlignment="1" applyProtection="1">
      <alignment horizontal="center" vertical="center"/>
      <protection hidden="1"/>
    </xf>
    <xf numFmtId="3" fontId="6" fillId="8" borderId="36" xfId="5" applyNumberFormat="1" applyFont="1" applyFill="1" applyBorder="1" applyAlignment="1" applyProtection="1">
      <alignment horizontal="center" vertical="center"/>
      <protection hidden="1"/>
    </xf>
    <xf numFmtId="3" fontId="6" fillId="8" borderId="41" xfId="12" applyNumberFormat="1" applyFont="1" applyFill="1" applyBorder="1" applyAlignment="1" applyProtection="1">
      <alignment horizontal="center" vertical="center"/>
      <protection hidden="1"/>
    </xf>
    <xf numFmtId="0" fontId="16" fillId="8" borderId="75" xfId="32" applyFont="1" applyFill="1" applyBorder="1" applyAlignment="1" applyProtection="1">
      <alignment horizontal="left" vertical="center" indent="1"/>
      <protection hidden="1"/>
    </xf>
    <xf numFmtId="0" fontId="16" fillId="0" borderId="22" xfId="5" applyFont="1" applyBorder="1" applyAlignment="1">
      <alignment horizontal="left" vertical="center"/>
    </xf>
    <xf numFmtId="0" fontId="16" fillId="7" borderId="21" xfId="5" applyFont="1" applyFill="1" applyBorder="1" applyAlignment="1">
      <alignment horizontal="left" vertical="center"/>
    </xf>
    <xf numFmtId="0" fontId="83" fillId="8" borderId="42" xfId="10" applyFont="1" applyFill="1" applyBorder="1" applyAlignment="1">
      <alignment horizontal="left" vertical="center"/>
    </xf>
    <xf numFmtId="3" fontId="81" fillId="8" borderId="21" xfId="10" applyNumberFormat="1" applyFont="1" applyFill="1" applyBorder="1" applyAlignment="1">
      <alignment horizontal="center" vertical="center"/>
    </xf>
    <xf numFmtId="0" fontId="83" fillId="8" borderId="21" xfId="10" applyFont="1" applyFill="1" applyBorder="1" applyAlignment="1">
      <alignment horizontal="left" vertical="center"/>
    </xf>
    <xf numFmtId="0" fontId="83" fillId="8" borderId="22" xfId="10" applyFont="1" applyFill="1" applyBorder="1" applyAlignment="1">
      <alignment horizontal="left" vertical="center"/>
    </xf>
    <xf numFmtId="3" fontId="81" fillId="8" borderId="22" xfId="10" applyNumberFormat="1" applyFont="1" applyFill="1" applyBorder="1" applyAlignment="1">
      <alignment horizontal="center" vertical="center"/>
    </xf>
    <xf numFmtId="3" fontId="34" fillId="16" borderId="1" xfId="12" applyNumberFormat="1" applyFont="1" applyFill="1" applyBorder="1" applyAlignment="1" applyProtection="1">
      <alignment horizontal="center" vertical="center"/>
      <protection hidden="1"/>
    </xf>
    <xf numFmtId="3" fontId="27" fillId="0" borderId="1" xfId="20" applyNumberFormat="1" applyFont="1" applyBorder="1" applyAlignment="1" applyProtection="1">
      <alignment horizontal="center"/>
      <protection hidden="1"/>
    </xf>
    <xf numFmtId="3" fontId="6" fillId="0" borderId="1" xfId="20" applyNumberFormat="1" applyFont="1" applyBorder="1" applyAlignment="1" applyProtection="1">
      <alignment horizontal="center"/>
      <protection hidden="1"/>
    </xf>
    <xf numFmtId="3" fontId="6" fillId="0" borderId="4" xfId="20" applyNumberFormat="1" applyFont="1" applyBorder="1" applyAlignment="1" applyProtection="1">
      <alignment horizontal="center"/>
      <protection hidden="1"/>
    </xf>
    <xf numFmtId="3" fontId="27" fillId="7" borderId="1" xfId="20" applyNumberFormat="1" applyFont="1" applyFill="1" applyBorder="1" applyAlignment="1" applyProtection="1">
      <alignment horizontal="center"/>
      <protection hidden="1"/>
    </xf>
    <xf numFmtId="3" fontId="6" fillId="7" borderId="1" xfId="20" applyNumberFormat="1" applyFont="1" applyFill="1" applyBorder="1" applyAlignment="1" applyProtection="1">
      <alignment horizontal="center"/>
      <protection hidden="1"/>
    </xf>
    <xf numFmtId="3" fontId="6" fillId="7" borderId="4" xfId="20" applyNumberFormat="1" applyFont="1" applyFill="1" applyBorder="1" applyAlignment="1" applyProtection="1">
      <alignment horizontal="center"/>
      <protection hidden="1"/>
    </xf>
    <xf numFmtId="3" fontId="6" fillId="0" borderId="5" xfId="20" applyNumberFormat="1" applyFont="1" applyBorder="1" applyAlignment="1" applyProtection="1">
      <alignment horizontal="center"/>
      <protection hidden="1"/>
    </xf>
    <xf numFmtId="3" fontId="6" fillId="0" borderId="6" xfId="20" applyNumberFormat="1" applyFont="1" applyBorder="1" applyAlignment="1" applyProtection="1">
      <alignment horizontal="center"/>
      <protection hidden="1"/>
    </xf>
    <xf numFmtId="3" fontId="81" fillId="0" borderId="21" xfId="10" applyNumberFormat="1" applyFont="1" applyBorder="1" applyAlignment="1">
      <alignment horizontal="center" vertical="center"/>
    </xf>
    <xf numFmtId="0" fontId="16" fillId="0" borderId="42" xfId="10" applyFont="1" applyBorder="1" applyAlignment="1">
      <alignment horizontal="left" vertical="center"/>
    </xf>
    <xf numFmtId="3" fontId="82" fillId="0" borderId="21" xfId="10" applyNumberFormat="1" applyFont="1" applyBorder="1" applyAlignment="1">
      <alignment horizontal="center" vertical="center"/>
    </xf>
    <xf numFmtId="0" fontId="83" fillId="0" borderId="21" xfId="10" applyFont="1" applyBorder="1" applyAlignment="1">
      <alignment horizontal="left" vertical="center"/>
    </xf>
    <xf numFmtId="0" fontId="83" fillId="0" borderId="42" xfId="10" applyFont="1" applyBorder="1" applyAlignment="1">
      <alignment horizontal="left" vertical="center"/>
    </xf>
    <xf numFmtId="3" fontId="72" fillId="0" borderId="21" xfId="10" applyNumberFormat="1" applyFont="1" applyBorder="1" applyAlignment="1">
      <alignment horizontal="center" vertical="center"/>
    </xf>
    <xf numFmtId="0" fontId="16" fillId="8" borderId="21" xfId="10" applyFont="1" applyFill="1" applyBorder="1" applyAlignment="1">
      <alignment horizontal="left" vertical="center"/>
    </xf>
    <xf numFmtId="3" fontId="72" fillId="8" borderId="21" xfId="10" applyNumberFormat="1" applyFont="1" applyFill="1" applyBorder="1" applyAlignment="1">
      <alignment horizontal="center" vertical="center"/>
    </xf>
    <xf numFmtId="0" fontId="16" fillId="8" borderId="42" xfId="10" applyFont="1" applyFill="1" applyBorder="1" applyAlignment="1">
      <alignment horizontal="left" vertical="center"/>
    </xf>
    <xf numFmtId="0" fontId="41" fillId="4" borderId="0" xfId="15" applyFont="1" applyFill="1" applyAlignment="1" applyProtection="1">
      <alignment horizontal="right" vertical="center"/>
      <protection hidden="1"/>
    </xf>
    <xf numFmtId="0" fontId="50" fillId="15" borderId="25" xfId="27" applyFont="1" applyFill="1" applyBorder="1" applyAlignment="1" applyProtection="1">
      <alignment horizontal="center" vertical="center"/>
      <protection hidden="1"/>
    </xf>
    <xf numFmtId="0" fontId="50" fillId="15" borderId="12" xfId="27" applyFont="1" applyFill="1" applyBorder="1" applyAlignment="1" applyProtection="1">
      <alignment horizontal="center" vertical="center"/>
      <protection hidden="1"/>
    </xf>
    <xf numFmtId="0" fontId="16" fillId="0" borderId="23" xfId="27" applyFont="1" applyBorder="1" applyProtection="1">
      <protection hidden="1"/>
    </xf>
    <xf numFmtId="0" fontId="43" fillId="3" borderId="0" xfId="15" applyFont="1" applyFill="1" applyAlignment="1" applyProtection="1">
      <alignment vertical="center"/>
      <protection hidden="1"/>
    </xf>
    <xf numFmtId="1" fontId="81" fillId="3" borderId="0" xfId="33" applyNumberFormat="1" applyFont="1" applyFill="1" applyAlignment="1">
      <alignment horizontal="center" vertical="center"/>
    </xf>
    <xf numFmtId="0" fontId="81" fillId="3" borderId="0" xfId="33" applyFont="1" applyFill="1" applyAlignment="1">
      <alignment horizontal="center" vertical="center"/>
    </xf>
    <xf numFmtId="0" fontId="82" fillId="3" borderId="0" xfId="33" applyFont="1" applyFill="1" applyAlignment="1">
      <alignment horizontal="center" vertical="center"/>
    </xf>
    <xf numFmtId="0" fontId="42" fillId="15" borderId="25" xfId="15" applyFont="1" applyFill="1" applyBorder="1" applyAlignment="1" applyProtection="1">
      <alignment horizontal="center" vertical="center"/>
      <protection hidden="1"/>
    </xf>
    <xf numFmtId="0" fontId="43" fillId="4" borderId="47" xfId="15" applyFont="1" applyFill="1" applyBorder="1" applyAlignment="1" applyProtection="1">
      <alignment horizontal="left" vertical="center" indent="1"/>
      <protection hidden="1"/>
    </xf>
    <xf numFmtId="0" fontId="18" fillId="0" borderId="0" xfId="5" applyFont="1" applyProtection="1">
      <protection hidden="1"/>
    </xf>
    <xf numFmtId="0" fontId="18" fillId="0" borderId="0" xfId="16" applyFont="1" applyProtection="1">
      <protection hidden="1"/>
    </xf>
    <xf numFmtId="0" fontId="18" fillId="0" borderId="0" xfId="5" applyFont="1" applyAlignment="1" applyProtection="1">
      <alignment wrapText="1"/>
      <protection hidden="1"/>
    </xf>
    <xf numFmtId="0" fontId="18" fillId="2" borderId="0" xfId="5" applyFont="1" applyFill="1" applyProtection="1">
      <protection hidden="1"/>
    </xf>
    <xf numFmtId="0" fontId="86" fillId="0" borderId="0" xfId="5" applyFont="1" applyAlignment="1" applyProtection="1">
      <alignment horizontal="right"/>
      <protection hidden="1"/>
    </xf>
    <xf numFmtId="0" fontId="18" fillId="0" borderId="0" xfId="5" applyFont="1" applyAlignment="1" applyProtection="1">
      <alignment horizontal="right"/>
      <protection hidden="1"/>
    </xf>
    <xf numFmtId="0" fontId="18" fillId="5" borderId="0" xfId="15" applyFont="1" applyFill="1" applyAlignment="1" applyProtection="1">
      <alignment wrapText="1"/>
      <protection hidden="1"/>
    </xf>
    <xf numFmtId="0" fontId="18" fillId="5" borderId="1" xfId="5" applyFont="1" applyFill="1" applyBorder="1" applyAlignment="1" applyProtection="1">
      <alignment vertical="center" wrapText="1"/>
      <protection hidden="1"/>
    </xf>
    <xf numFmtId="0" fontId="18" fillId="14" borderId="1" xfId="5" applyFont="1" applyFill="1" applyBorder="1" applyAlignment="1" applyProtection="1">
      <alignment vertical="center" wrapText="1"/>
      <protection hidden="1"/>
    </xf>
    <xf numFmtId="0" fontId="87" fillId="5" borderId="0" xfId="7" applyFont="1" applyFill="1" applyProtection="1">
      <protection hidden="1"/>
    </xf>
    <xf numFmtId="0" fontId="18" fillId="2" borderId="0" xfId="15" applyFont="1" applyFill="1" applyAlignment="1" applyProtection="1">
      <alignment horizontal="center" wrapText="1"/>
      <protection hidden="1"/>
    </xf>
    <xf numFmtId="0" fontId="18" fillId="5" borderId="0" xfId="15" applyFont="1" applyFill="1" applyAlignment="1" applyProtection="1">
      <alignment horizontal="left" vertical="center"/>
      <protection hidden="1"/>
    </xf>
    <xf numFmtId="0" fontId="88" fillId="5" borderId="0" xfId="15" applyFont="1" applyFill="1" applyProtection="1">
      <protection hidden="1"/>
    </xf>
    <xf numFmtId="0" fontId="88" fillId="0" borderId="0" xfId="15" applyFont="1" applyProtection="1">
      <protection hidden="1"/>
    </xf>
    <xf numFmtId="0" fontId="18" fillId="5" borderId="0" xfId="15" applyFont="1" applyFill="1" applyAlignment="1" applyProtection="1">
      <alignment horizontal="left"/>
      <protection hidden="1"/>
    </xf>
    <xf numFmtId="0" fontId="18" fillId="5" borderId="0" xfId="15" applyFont="1" applyFill="1" applyAlignment="1" applyProtection="1">
      <alignment vertical="center"/>
      <protection hidden="1"/>
    </xf>
    <xf numFmtId="0" fontId="18" fillId="5" borderId="0" xfId="15" applyFont="1" applyFill="1" applyProtection="1">
      <protection hidden="1"/>
    </xf>
    <xf numFmtId="0" fontId="87" fillId="5" borderId="0" xfId="23" applyFont="1" applyFill="1"/>
    <xf numFmtId="0" fontId="18" fillId="5" borderId="0" xfId="18" applyFont="1" applyFill="1"/>
    <xf numFmtId="0" fontId="18" fillId="5" borderId="0" xfId="18" applyFont="1" applyFill="1" applyAlignment="1">
      <alignment horizontal="center" vertical="center"/>
    </xf>
    <xf numFmtId="0" fontId="18" fillId="5" borderId="0" xfId="18" applyFont="1" applyFill="1" applyAlignment="1">
      <alignment vertical="top" wrapText="1"/>
    </xf>
    <xf numFmtId="0" fontId="43" fillId="8" borderId="47" xfId="15" applyFont="1" applyFill="1" applyBorder="1" applyAlignment="1" applyProtection="1">
      <alignment horizontal="left" vertical="center" indent="1"/>
      <protection hidden="1"/>
    </xf>
    <xf numFmtId="0" fontId="43" fillId="8" borderId="48" xfId="15" applyFont="1" applyFill="1" applyBorder="1" applyAlignment="1" applyProtection="1">
      <alignment horizontal="left" vertical="center" indent="1"/>
      <protection hidden="1"/>
    </xf>
    <xf numFmtId="3" fontId="60" fillId="0" borderId="1" xfId="33" applyNumberFormat="1" applyFont="1" applyBorder="1" applyAlignment="1" applyProtection="1">
      <alignment horizontal="center" vertical="center"/>
      <protection hidden="1"/>
    </xf>
    <xf numFmtId="3" fontId="60" fillId="0" borderId="10" xfId="33" applyNumberFormat="1" applyFont="1" applyBorder="1" applyAlignment="1" applyProtection="1">
      <alignment horizontal="center" vertical="center"/>
      <protection hidden="1"/>
    </xf>
    <xf numFmtId="3" fontId="60" fillId="8" borderId="1" xfId="33" applyNumberFormat="1" applyFont="1" applyFill="1" applyBorder="1" applyAlignment="1" applyProtection="1">
      <alignment horizontal="center" vertical="center"/>
      <protection hidden="1"/>
    </xf>
    <xf numFmtId="0" fontId="57" fillId="15" borderId="17" xfId="15" applyFont="1" applyFill="1" applyBorder="1" applyAlignment="1">
      <alignment horizontal="left" vertical="center" indent="1"/>
    </xf>
    <xf numFmtId="0" fontId="57" fillId="15" borderId="38" xfId="15" applyFont="1" applyFill="1" applyBorder="1" applyAlignment="1">
      <alignment horizontal="center" vertical="center" wrapText="1"/>
    </xf>
    <xf numFmtId="0" fontId="23" fillId="5" borderId="0" xfId="0" applyFont="1" applyFill="1"/>
    <xf numFmtId="0" fontId="19" fillId="5" borderId="0" xfId="0" applyFont="1" applyFill="1" applyAlignment="1">
      <alignment horizontal="right" vertical="center"/>
    </xf>
    <xf numFmtId="0" fontId="11" fillId="5" borderId="0" xfId="0" applyFont="1" applyFill="1"/>
    <xf numFmtId="0" fontId="10" fillId="5" borderId="0" xfId="0" applyFont="1" applyFill="1"/>
    <xf numFmtId="0" fontId="17" fillId="5" borderId="0" xfId="0" applyFont="1" applyFill="1"/>
    <xf numFmtId="3" fontId="60" fillId="0" borderId="4" xfId="33" applyNumberFormat="1" applyFont="1" applyBorder="1" applyAlignment="1" applyProtection="1">
      <alignment horizontal="center" vertical="center"/>
      <protection hidden="1"/>
    </xf>
    <xf numFmtId="3" fontId="59" fillId="0" borderId="1" xfId="33" applyNumberFormat="1" applyFont="1" applyBorder="1" applyAlignment="1" applyProtection="1">
      <alignment horizontal="center" vertical="center"/>
      <protection hidden="1"/>
    </xf>
    <xf numFmtId="3" fontId="74" fillId="2" borderId="46" xfId="38" applyNumberFormat="1" applyFont="1" applyFill="1" applyBorder="1" applyAlignment="1" applyProtection="1">
      <alignment horizontal="center"/>
      <protection hidden="1"/>
    </xf>
    <xf numFmtId="3" fontId="74" fillId="2" borderId="72" xfId="38" applyNumberFormat="1" applyFont="1" applyFill="1" applyBorder="1" applyAlignment="1" applyProtection="1">
      <alignment horizontal="center"/>
      <protection hidden="1"/>
    </xf>
    <xf numFmtId="3" fontId="74" fillId="3" borderId="47" xfId="38" applyNumberFormat="1" applyFont="1" applyFill="1" applyBorder="1" applyAlignment="1" applyProtection="1">
      <alignment horizontal="center"/>
      <protection hidden="1"/>
    </xf>
    <xf numFmtId="3" fontId="74" fillId="3" borderId="69" xfId="38" applyNumberFormat="1" applyFont="1" applyFill="1" applyBorder="1" applyAlignment="1" applyProtection="1">
      <alignment horizontal="center"/>
      <protection hidden="1"/>
    </xf>
    <xf numFmtId="3" fontId="74" fillId="2" borderId="47" xfId="38" applyNumberFormat="1" applyFont="1" applyFill="1" applyBorder="1" applyAlignment="1" applyProtection="1">
      <alignment horizontal="center"/>
      <protection hidden="1"/>
    </xf>
    <xf numFmtId="3" fontId="74" fillId="2" borderId="69" xfId="38" applyNumberFormat="1" applyFont="1" applyFill="1" applyBorder="1" applyAlignment="1" applyProtection="1">
      <alignment horizontal="center"/>
      <protection hidden="1"/>
    </xf>
    <xf numFmtId="3" fontId="74" fillId="0" borderId="47" xfId="38" applyNumberFormat="1" applyFont="1" applyBorder="1" applyAlignment="1" applyProtection="1">
      <alignment horizontal="center"/>
      <protection hidden="1"/>
    </xf>
    <xf numFmtId="3" fontId="74" fillId="4" borderId="69" xfId="38" applyNumberFormat="1" applyFont="1" applyFill="1" applyBorder="1" applyAlignment="1" applyProtection="1">
      <alignment horizontal="center"/>
      <protection hidden="1"/>
    </xf>
    <xf numFmtId="3" fontId="74" fillId="3" borderId="22" xfId="38" applyNumberFormat="1" applyFont="1" applyFill="1" applyBorder="1" applyAlignment="1" applyProtection="1">
      <alignment horizontal="center"/>
      <protection hidden="1"/>
    </xf>
    <xf numFmtId="3" fontId="74" fillId="3" borderId="70" xfId="38" applyNumberFormat="1" applyFont="1" applyFill="1" applyBorder="1" applyAlignment="1" applyProtection="1">
      <alignment horizontal="center"/>
      <protection hidden="1"/>
    </xf>
    <xf numFmtId="3" fontId="6" fillId="10" borderId="16" xfId="17" applyNumberFormat="1" applyFont="1" applyFill="1" applyBorder="1" applyAlignment="1" applyProtection="1">
      <alignment horizontal="center" vertical="center"/>
      <protection hidden="1"/>
    </xf>
    <xf numFmtId="3" fontId="6" fillId="10" borderId="2" xfId="17" applyNumberFormat="1" applyFont="1" applyFill="1" applyBorder="1" applyAlignment="1" applyProtection="1">
      <alignment horizontal="center" vertical="center"/>
      <protection hidden="1"/>
    </xf>
    <xf numFmtId="3" fontId="6" fillId="10" borderId="41" xfId="17" applyNumberFormat="1" applyFont="1" applyFill="1" applyBorder="1" applyAlignment="1" applyProtection="1">
      <alignment horizontal="center" vertical="center"/>
      <protection hidden="1"/>
    </xf>
    <xf numFmtId="3" fontId="6" fillId="14" borderId="14" xfId="17" applyNumberFormat="1" applyFont="1" applyFill="1" applyBorder="1" applyAlignment="1" applyProtection="1">
      <alignment horizontal="center" vertical="center"/>
      <protection hidden="1"/>
    </xf>
    <xf numFmtId="3" fontId="6" fillId="14" borderId="1" xfId="17" applyNumberFormat="1" applyFont="1" applyFill="1" applyBorder="1" applyAlignment="1" applyProtection="1">
      <alignment horizontal="center" vertical="center"/>
      <protection hidden="1"/>
    </xf>
    <xf numFmtId="3" fontId="6" fillId="14" borderId="4" xfId="17" applyNumberFormat="1" applyFont="1" applyFill="1" applyBorder="1" applyAlignment="1" applyProtection="1">
      <alignment horizontal="center" vertical="center"/>
      <protection hidden="1"/>
    </xf>
    <xf numFmtId="3" fontId="6" fillId="10" borderId="14" xfId="17" applyNumberFormat="1" applyFont="1" applyFill="1" applyBorder="1" applyAlignment="1" applyProtection="1">
      <alignment horizontal="center" vertical="center"/>
      <protection hidden="1"/>
    </xf>
    <xf numFmtId="3" fontId="6" fillId="10" borderId="1" xfId="17" applyNumberFormat="1" applyFont="1" applyFill="1" applyBorder="1" applyAlignment="1" applyProtection="1">
      <alignment horizontal="center" vertical="center"/>
      <protection hidden="1"/>
    </xf>
    <xf numFmtId="3" fontId="6" fillId="10" borderId="4" xfId="17" applyNumberFormat="1" applyFont="1" applyFill="1" applyBorder="1" applyAlignment="1" applyProtection="1">
      <alignment horizontal="center" vertical="center"/>
      <protection hidden="1"/>
    </xf>
    <xf numFmtId="3" fontId="6" fillId="10" borderId="29" xfId="17" applyNumberFormat="1" applyFont="1" applyFill="1" applyBorder="1" applyAlignment="1" applyProtection="1">
      <alignment horizontal="center" vertical="center"/>
      <protection hidden="1"/>
    </xf>
    <xf numFmtId="3" fontId="6" fillId="10" borderId="9" xfId="17" applyNumberFormat="1" applyFont="1" applyFill="1" applyBorder="1" applyAlignment="1" applyProtection="1">
      <alignment horizontal="center" vertical="center"/>
      <protection hidden="1"/>
    </xf>
    <xf numFmtId="3" fontId="6" fillId="10" borderId="10" xfId="17" applyNumberFormat="1" applyFont="1" applyFill="1" applyBorder="1" applyAlignment="1" applyProtection="1">
      <alignment horizontal="center" vertical="center"/>
      <protection hidden="1"/>
    </xf>
    <xf numFmtId="3" fontId="6" fillId="14" borderId="29" xfId="17" applyNumberFormat="1" applyFont="1" applyFill="1" applyBorder="1" applyAlignment="1" applyProtection="1">
      <alignment horizontal="center" vertical="center"/>
      <protection hidden="1"/>
    </xf>
    <xf numFmtId="3" fontId="6" fillId="14" borderId="9" xfId="17" applyNumberFormat="1" applyFont="1" applyFill="1" applyBorder="1" applyAlignment="1" applyProtection="1">
      <alignment horizontal="center" vertical="center"/>
      <protection hidden="1"/>
    </xf>
    <xf numFmtId="3" fontId="6" fillId="14" borderId="10" xfId="17" applyNumberFormat="1" applyFont="1" applyFill="1" applyBorder="1" applyAlignment="1" applyProtection="1">
      <alignment horizontal="center" vertical="center"/>
      <protection hidden="1"/>
    </xf>
    <xf numFmtId="3" fontId="6" fillId="0" borderId="1" xfId="17" applyNumberFormat="1" applyFont="1" applyBorder="1" applyAlignment="1" applyProtection="1">
      <alignment horizontal="center" vertical="center"/>
      <protection hidden="1"/>
    </xf>
    <xf numFmtId="3" fontId="6" fillId="0" borderId="4" xfId="17" applyNumberFormat="1" applyFont="1" applyBorder="1" applyAlignment="1" applyProtection="1">
      <alignment horizontal="center" vertical="center"/>
      <protection hidden="1"/>
    </xf>
    <xf numFmtId="3" fontId="6" fillId="7" borderId="1" xfId="17" applyNumberFormat="1" applyFont="1" applyFill="1" applyBorder="1" applyAlignment="1" applyProtection="1">
      <alignment horizontal="center" vertical="center"/>
      <protection hidden="1"/>
    </xf>
    <xf numFmtId="3" fontId="6" fillId="7" borderId="4" xfId="17" applyNumberFormat="1" applyFont="1" applyFill="1" applyBorder="1" applyAlignment="1" applyProtection="1">
      <alignment horizontal="center" vertical="center"/>
      <protection hidden="1"/>
    </xf>
    <xf numFmtId="3" fontId="6" fillId="0" borderId="9" xfId="17" applyNumberFormat="1" applyFont="1" applyBorder="1" applyAlignment="1" applyProtection="1">
      <alignment horizontal="center" vertical="center"/>
      <protection hidden="1"/>
    </xf>
    <xf numFmtId="3" fontId="6" fillId="0" borderId="10" xfId="17" applyNumberFormat="1" applyFont="1" applyBorder="1" applyAlignment="1" applyProtection="1">
      <alignment horizontal="center" vertical="center"/>
      <protection hidden="1"/>
    </xf>
    <xf numFmtId="3" fontId="6" fillId="10" borderId="7" xfId="17" applyNumberFormat="1" applyFont="1" applyFill="1" applyBorder="1" applyAlignment="1" applyProtection="1">
      <alignment horizontal="center" vertical="center"/>
      <protection hidden="1"/>
    </xf>
    <xf numFmtId="3" fontId="6" fillId="14" borderId="7" xfId="17" applyNumberFormat="1" applyFont="1" applyFill="1" applyBorder="1" applyAlignment="1" applyProtection="1">
      <alignment horizontal="center" vertical="center"/>
      <protection hidden="1"/>
    </xf>
    <xf numFmtId="3" fontId="6" fillId="14" borderId="8" xfId="17" applyNumberFormat="1" applyFont="1" applyFill="1" applyBorder="1" applyAlignment="1" applyProtection="1">
      <alignment horizontal="center" vertical="center"/>
      <protection hidden="1"/>
    </xf>
    <xf numFmtId="3" fontId="6" fillId="7" borderId="7" xfId="26" applyNumberFormat="1" applyFont="1" applyFill="1" applyBorder="1" applyAlignment="1" applyProtection="1">
      <alignment horizontal="center" vertical="center"/>
      <protection hidden="1"/>
    </xf>
    <xf numFmtId="3" fontId="6" fillId="7" borderId="14" xfId="26" applyNumberFormat="1" applyFont="1" applyFill="1" applyBorder="1" applyAlignment="1" applyProtection="1">
      <alignment horizontal="center" vertical="center"/>
      <protection hidden="1"/>
    </xf>
    <xf numFmtId="3" fontId="6" fillId="7" borderId="1" xfId="26" applyNumberFormat="1" applyFont="1" applyFill="1" applyBorder="1" applyAlignment="1" applyProtection="1">
      <alignment horizontal="center" vertical="center"/>
      <protection hidden="1"/>
    </xf>
    <xf numFmtId="3" fontId="6" fillId="7" borderId="4" xfId="26" applyNumberFormat="1" applyFont="1" applyFill="1" applyBorder="1" applyAlignment="1" applyProtection="1">
      <alignment horizontal="center" vertical="center"/>
      <protection hidden="1"/>
    </xf>
    <xf numFmtId="3" fontId="6" fillId="2" borderId="1" xfId="26" applyNumberFormat="1" applyFont="1" applyFill="1" applyBorder="1" applyAlignment="1" applyProtection="1">
      <alignment horizontal="center" vertical="center"/>
      <protection hidden="1"/>
    </xf>
    <xf numFmtId="3" fontId="6" fillId="2" borderId="4" xfId="26" applyNumberFormat="1" applyFont="1" applyFill="1" applyBorder="1" applyAlignment="1" applyProtection="1">
      <alignment horizontal="center" vertical="center"/>
      <protection hidden="1"/>
    </xf>
    <xf numFmtId="3" fontId="6" fillId="32" borderId="76" xfId="0" applyNumberFormat="1" applyFont="1" applyFill="1" applyBorder="1" applyAlignment="1" applyProtection="1">
      <alignment horizontal="center" vertical="center"/>
      <protection hidden="1"/>
    </xf>
    <xf numFmtId="3" fontId="85" fillId="33" borderId="77" xfId="0" applyNumberFormat="1" applyFont="1" applyFill="1" applyBorder="1" applyAlignment="1" applyProtection="1">
      <alignment horizontal="center" vertical="center"/>
      <protection hidden="1"/>
    </xf>
    <xf numFmtId="3" fontId="6" fillId="0" borderId="77" xfId="0" applyNumberFormat="1" applyFont="1" applyBorder="1" applyAlignment="1" applyProtection="1">
      <alignment horizontal="center" vertical="center"/>
      <protection hidden="1"/>
    </xf>
    <xf numFmtId="3" fontId="6" fillId="7" borderId="77" xfId="0" applyNumberFormat="1" applyFont="1" applyFill="1" applyBorder="1" applyAlignment="1" applyProtection="1">
      <alignment horizontal="center" vertical="center"/>
      <protection hidden="1"/>
    </xf>
    <xf numFmtId="3" fontId="6" fillId="2" borderId="5" xfId="15" applyNumberFormat="1" applyFont="1" applyFill="1" applyBorder="1" applyAlignment="1" applyProtection="1">
      <alignment horizontal="center" vertical="center"/>
      <protection hidden="1"/>
    </xf>
    <xf numFmtId="3" fontId="6" fillId="2" borderId="6" xfId="15" applyNumberFormat="1" applyFont="1" applyFill="1" applyBorder="1" applyAlignment="1" applyProtection="1">
      <alignment horizontal="center" vertical="center"/>
      <protection hidden="1"/>
    </xf>
    <xf numFmtId="3" fontId="6" fillId="13" borderId="1" xfId="15" applyNumberFormat="1" applyFont="1" applyFill="1" applyBorder="1" applyAlignment="1" applyProtection="1">
      <alignment horizontal="center" vertical="center"/>
      <protection hidden="1"/>
    </xf>
    <xf numFmtId="3" fontId="6" fillId="13" borderId="4" xfId="15" applyNumberFormat="1" applyFont="1" applyFill="1" applyBorder="1" applyAlignment="1" applyProtection="1">
      <alignment horizontal="center" vertical="center"/>
      <protection hidden="1"/>
    </xf>
    <xf numFmtId="3" fontId="6" fillId="2" borderId="1" xfId="15" applyNumberFormat="1" applyFont="1" applyFill="1" applyBorder="1" applyAlignment="1" applyProtection="1">
      <alignment horizontal="center" vertical="center"/>
      <protection hidden="1"/>
    </xf>
    <xf numFmtId="3" fontId="6" fillId="2" borderId="4" xfId="15" applyNumberFormat="1" applyFont="1" applyFill="1" applyBorder="1" applyAlignment="1" applyProtection="1">
      <alignment horizontal="center" vertical="center"/>
      <protection hidden="1"/>
    </xf>
    <xf numFmtId="3" fontId="6" fillId="7" borderId="1" xfId="15" applyNumberFormat="1" applyFont="1" applyFill="1" applyBorder="1" applyAlignment="1" applyProtection="1">
      <alignment horizontal="center" vertical="center"/>
      <protection hidden="1"/>
    </xf>
    <xf numFmtId="3" fontId="6" fillId="7" borderId="4" xfId="15" applyNumberFormat="1" applyFont="1" applyFill="1" applyBorder="1" applyAlignment="1" applyProtection="1">
      <alignment horizontal="center" vertical="center"/>
      <protection hidden="1"/>
    </xf>
    <xf numFmtId="3" fontId="16" fillId="2" borderId="1" xfId="15" applyNumberFormat="1" applyFont="1" applyFill="1" applyBorder="1" applyAlignment="1" applyProtection="1">
      <alignment horizontal="center" vertical="center"/>
      <protection hidden="1"/>
    </xf>
    <xf numFmtId="3" fontId="16" fillId="2" borderId="4" xfId="15" applyNumberFormat="1" applyFont="1" applyFill="1" applyBorder="1" applyAlignment="1" applyProtection="1">
      <alignment horizontal="center" vertical="center"/>
      <protection hidden="1"/>
    </xf>
    <xf numFmtId="3" fontId="6" fillId="7" borderId="1" xfId="15" applyNumberFormat="1" applyFont="1" applyFill="1" applyBorder="1" applyAlignment="1" applyProtection="1">
      <alignment horizontal="center"/>
      <protection hidden="1"/>
    </xf>
    <xf numFmtId="3" fontId="6" fillId="7" borderId="4" xfId="15" applyNumberFormat="1" applyFont="1" applyFill="1" applyBorder="1" applyAlignment="1" applyProtection="1">
      <alignment horizontal="center"/>
      <protection hidden="1"/>
    </xf>
    <xf numFmtId="3" fontId="6" fillId="2" borderId="9" xfId="15" applyNumberFormat="1" applyFont="1" applyFill="1" applyBorder="1" applyAlignment="1" applyProtection="1">
      <alignment horizontal="center"/>
      <protection hidden="1"/>
    </xf>
    <xf numFmtId="3" fontId="6" fillId="2" borderId="10" xfId="15" applyNumberFormat="1" applyFont="1" applyFill="1" applyBorder="1" applyAlignment="1" applyProtection="1">
      <alignment horizontal="center"/>
      <protection hidden="1"/>
    </xf>
    <xf numFmtId="3" fontId="6" fillId="2" borderId="7" xfId="15" applyNumberFormat="1" applyFont="1" applyFill="1" applyBorder="1" applyAlignment="1" applyProtection="1">
      <alignment horizontal="center" vertical="center"/>
      <protection hidden="1"/>
    </xf>
    <xf numFmtId="3" fontId="6" fillId="7" borderId="7" xfId="15" applyNumberFormat="1" applyFont="1" applyFill="1" applyBorder="1" applyAlignment="1" applyProtection="1">
      <alignment horizontal="center" vertical="center"/>
      <protection hidden="1"/>
    </xf>
    <xf numFmtId="0" fontId="11" fillId="15" borderId="17" xfId="28" applyFont="1" applyFill="1" applyBorder="1" applyAlignment="1">
      <alignment horizontal="center" vertical="center" wrapText="1"/>
    </xf>
    <xf numFmtId="0" fontId="11" fillId="15" borderId="38" xfId="28" applyFont="1" applyFill="1" applyBorder="1" applyAlignment="1">
      <alignment horizontal="center" vertical="center" wrapText="1"/>
    </xf>
    <xf numFmtId="0" fontId="16" fillId="0" borderId="13" xfId="20" applyFont="1" applyBorder="1" applyAlignment="1" applyProtection="1">
      <alignment horizontal="left" indent="1"/>
      <protection hidden="1"/>
    </xf>
    <xf numFmtId="0" fontId="16" fillId="7" borderId="13" xfId="20" applyFont="1" applyFill="1" applyBorder="1" applyAlignment="1" applyProtection="1">
      <alignment horizontal="left" indent="1"/>
      <protection hidden="1"/>
    </xf>
    <xf numFmtId="0" fontId="11" fillId="8" borderId="33" xfId="20" applyFont="1" applyFill="1" applyBorder="1" applyAlignment="1" applyProtection="1">
      <alignment horizontal="left" vertical="center" indent="1"/>
      <protection hidden="1"/>
    </xf>
    <xf numFmtId="0" fontId="16" fillId="0" borderId="78" xfId="20" applyFont="1" applyBorder="1" applyAlignment="1" applyProtection="1">
      <alignment horizontal="left" indent="1"/>
      <protection hidden="1"/>
    </xf>
    <xf numFmtId="0" fontId="11" fillId="8" borderId="17" xfId="20" applyFont="1" applyFill="1" applyBorder="1" applyAlignment="1" applyProtection="1">
      <alignment horizontal="center" vertical="center"/>
      <protection hidden="1"/>
    </xf>
    <xf numFmtId="3" fontId="6" fillId="0" borderId="3" xfId="20" applyNumberFormat="1" applyFont="1" applyBorder="1" applyAlignment="1" applyProtection="1">
      <alignment horizontal="center"/>
      <protection hidden="1"/>
    </xf>
    <xf numFmtId="3" fontId="6" fillId="7" borderId="7" xfId="20" applyNumberFormat="1" applyFont="1" applyFill="1" applyBorder="1" applyAlignment="1" applyProtection="1">
      <alignment horizontal="center"/>
      <protection hidden="1"/>
    </xf>
    <xf numFmtId="3" fontId="6" fillId="0" borderId="7" xfId="20" applyNumberFormat="1" applyFont="1" applyBorder="1" applyAlignment="1" applyProtection="1">
      <alignment horizontal="center"/>
      <protection hidden="1"/>
    </xf>
    <xf numFmtId="3" fontId="6" fillId="7" borderId="40" xfId="20" applyNumberFormat="1" applyFont="1" applyFill="1" applyBorder="1" applyAlignment="1" applyProtection="1">
      <alignment horizontal="center"/>
      <protection hidden="1"/>
    </xf>
    <xf numFmtId="3" fontId="89" fillId="8" borderId="2" xfId="12" applyNumberFormat="1" applyFont="1" applyFill="1" applyBorder="1" applyAlignment="1" applyProtection="1">
      <alignment horizontal="center" vertical="center"/>
      <protection hidden="1"/>
    </xf>
    <xf numFmtId="3" fontId="89" fillId="8" borderId="1" xfId="12" applyNumberFormat="1" applyFont="1" applyFill="1" applyBorder="1" applyAlignment="1" applyProtection="1">
      <alignment horizontal="center" vertical="center"/>
      <protection hidden="1"/>
    </xf>
    <xf numFmtId="3" fontId="89" fillId="0" borderId="1" xfId="12" applyNumberFormat="1" applyFont="1" applyBorder="1" applyAlignment="1" applyProtection="1">
      <alignment horizontal="center" vertical="center"/>
      <protection hidden="1"/>
    </xf>
    <xf numFmtId="3" fontId="89" fillId="7" borderId="14" xfId="15" applyNumberFormat="1" applyFont="1" applyFill="1" applyBorder="1" applyAlignment="1" applyProtection="1">
      <alignment horizontal="center" vertical="center"/>
      <protection hidden="1"/>
    </xf>
    <xf numFmtId="0" fontId="16" fillId="4" borderId="0" xfId="41" applyFont="1" applyFill="1" applyAlignment="1">
      <alignment horizontal="left"/>
    </xf>
    <xf numFmtId="1" fontId="81" fillId="4" borderId="0" xfId="41" applyNumberFormat="1" applyFont="1" applyFill="1" applyAlignment="1">
      <alignment horizontal="center" vertical="center"/>
    </xf>
    <xf numFmtId="0" fontId="16" fillId="0" borderId="0" xfId="41" applyFont="1" applyAlignment="1">
      <alignment horizontal="left"/>
    </xf>
    <xf numFmtId="1" fontId="6" fillId="0" borderId="0" xfId="41" applyNumberFormat="1" applyFont="1" applyAlignment="1">
      <alignment horizontal="center" vertical="center"/>
    </xf>
    <xf numFmtId="0" fontId="90" fillId="0" borderId="0" xfId="0" applyFont="1" applyAlignment="1">
      <alignment horizontal="center" vertical="center"/>
    </xf>
    <xf numFmtId="3" fontId="6" fillId="8" borderId="4" xfId="38" applyNumberFormat="1" applyFont="1" applyFill="1" applyBorder="1" applyAlignment="1" applyProtection="1">
      <alignment horizontal="center" vertical="center"/>
      <protection hidden="1"/>
    </xf>
    <xf numFmtId="0" fontId="16" fillId="8" borderId="13" xfId="41" applyFont="1" applyFill="1" applyBorder="1" applyAlignment="1">
      <alignment horizontal="left" vertical="center"/>
    </xf>
    <xf numFmtId="0" fontId="16" fillId="0" borderId="13" xfId="41" applyFont="1" applyBorder="1" applyAlignment="1">
      <alignment horizontal="left" vertical="center"/>
    </xf>
    <xf numFmtId="3" fontId="6" fillId="8" borderId="7" xfId="41" applyNumberFormat="1" applyFont="1" applyFill="1" applyBorder="1" applyAlignment="1">
      <alignment horizontal="center" vertical="center"/>
    </xf>
    <xf numFmtId="3" fontId="6" fillId="32" borderId="80" xfId="0" applyNumberFormat="1" applyFont="1" applyFill="1" applyBorder="1" applyAlignment="1" applyProtection="1">
      <alignment horizontal="center" vertical="center"/>
      <protection hidden="1"/>
    </xf>
    <xf numFmtId="3" fontId="6" fillId="0" borderId="81" xfId="0" applyNumberFormat="1" applyFont="1" applyBorder="1" applyAlignment="1" applyProtection="1">
      <alignment horizontal="center" vertical="center"/>
      <protection hidden="1"/>
    </xf>
    <xf numFmtId="3" fontId="6" fillId="7" borderId="81" xfId="0" applyNumberFormat="1" applyFont="1" applyFill="1" applyBorder="1" applyAlignment="1" applyProtection="1">
      <alignment horizontal="center" vertical="center"/>
      <protection hidden="1"/>
    </xf>
    <xf numFmtId="0" fontId="11" fillId="8" borderId="33" xfId="26" applyFont="1" applyFill="1" applyBorder="1" applyAlignment="1">
      <alignment vertical="center"/>
    </xf>
    <xf numFmtId="0" fontId="16" fillId="2" borderId="84" xfId="26" applyFont="1" applyFill="1" applyBorder="1" applyAlignment="1">
      <alignment horizontal="left"/>
    </xf>
    <xf numFmtId="0" fontId="16" fillId="7" borderId="79" xfId="26" applyFont="1" applyFill="1" applyBorder="1" applyAlignment="1">
      <alignment horizontal="left"/>
    </xf>
    <xf numFmtId="0" fontId="16" fillId="0" borderId="79" xfId="26" applyFont="1" applyBorder="1" applyAlignment="1">
      <alignment horizontal="left"/>
    </xf>
    <xf numFmtId="0" fontId="16" fillId="7" borderId="79" xfId="26" applyFont="1" applyFill="1" applyBorder="1" applyAlignment="1">
      <alignment horizontal="left" wrapText="1"/>
    </xf>
    <xf numFmtId="0" fontId="11" fillId="8" borderId="17" xfId="26" applyFont="1" applyFill="1" applyBorder="1" applyAlignment="1">
      <alignment horizontal="center" vertical="center"/>
    </xf>
    <xf numFmtId="3" fontId="6" fillId="32" borderId="86" xfId="0" applyNumberFormat="1" applyFont="1" applyFill="1" applyBorder="1" applyAlignment="1" applyProtection="1">
      <alignment horizontal="center" vertical="center"/>
      <protection hidden="1"/>
    </xf>
    <xf numFmtId="3" fontId="6" fillId="0" borderId="87" xfId="0" applyNumberFormat="1" applyFont="1" applyBorder="1" applyAlignment="1" applyProtection="1">
      <alignment horizontal="center" vertical="center"/>
      <protection hidden="1"/>
    </xf>
    <xf numFmtId="3" fontId="6" fillId="7" borderId="87" xfId="0" applyNumberFormat="1" applyFont="1" applyFill="1" applyBorder="1" applyAlignment="1" applyProtection="1">
      <alignment horizontal="center" vertical="center"/>
      <protection hidden="1"/>
    </xf>
    <xf numFmtId="0" fontId="42" fillId="17" borderId="89" xfId="15" applyFont="1" applyFill="1" applyBorder="1" applyAlignment="1" applyProtection="1">
      <alignment vertical="center"/>
      <protection hidden="1"/>
    </xf>
    <xf numFmtId="0" fontId="11" fillId="15" borderId="90" xfId="15" applyFont="1" applyFill="1" applyBorder="1" applyAlignment="1" applyProtection="1">
      <alignment horizontal="center" vertical="center"/>
      <protection hidden="1"/>
    </xf>
    <xf numFmtId="0" fontId="42" fillId="15" borderId="90" xfId="15" applyFont="1" applyFill="1" applyBorder="1" applyAlignment="1" applyProtection="1">
      <alignment horizontal="center" vertical="center"/>
      <protection hidden="1"/>
    </xf>
    <xf numFmtId="0" fontId="42" fillId="15" borderId="90" xfId="15" applyFont="1" applyFill="1" applyBorder="1" applyAlignment="1" applyProtection="1">
      <alignment vertical="center"/>
      <protection hidden="1"/>
    </xf>
    <xf numFmtId="0" fontId="11" fillId="15" borderId="90" xfId="15" applyFont="1" applyFill="1" applyBorder="1" applyAlignment="1" applyProtection="1">
      <alignment vertical="center"/>
      <protection hidden="1"/>
    </xf>
    <xf numFmtId="0" fontId="11" fillId="15" borderId="74" xfId="15" applyFont="1" applyFill="1" applyBorder="1" applyAlignment="1" applyProtection="1">
      <alignment horizontal="center" vertical="center"/>
      <protection hidden="1"/>
    </xf>
    <xf numFmtId="0" fontId="43" fillId="4" borderId="23" xfId="15" applyFont="1" applyFill="1" applyBorder="1" applyAlignment="1" applyProtection="1">
      <alignment horizontal="left" vertical="center" indent="1"/>
      <protection hidden="1"/>
    </xf>
    <xf numFmtId="0" fontId="43" fillId="8" borderId="21" xfId="15" applyFont="1" applyFill="1" applyBorder="1" applyAlignment="1" applyProtection="1">
      <alignment horizontal="left" vertical="center" indent="1"/>
      <protection hidden="1"/>
    </xf>
    <xf numFmtId="0" fontId="43" fillId="4" borderId="21" xfId="15" applyFont="1" applyFill="1" applyBorder="1" applyAlignment="1" applyProtection="1">
      <alignment horizontal="left" vertical="center" indent="1"/>
      <protection hidden="1"/>
    </xf>
    <xf numFmtId="0" fontId="43" fillId="4" borderId="22" xfId="15" applyFont="1" applyFill="1" applyBorder="1" applyAlignment="1" applyProtection="1">
      <alignment horizontal="left" vertical="center" indent="1"/>
      <protection hidden="1"/>
    </xf>
    <xf numFmtId="3" fontId="60" fillId="0" borderId="16" xfId="33" applyNumberFormat="1" applyFont="1" applyBorder="1" applyAlignment="1" applyProtection="1">
      <alignment horizontal="center" vertical="center"/>
      <protection hidden="1"/>
    </xf>
    <xf numFmtId="3" fontId="60" fillId="0" borderId="2" xfId="33" applyNumberFormat="1" applyFont="1" applyBorder="1" applyAlignment="1" applyProtection="1">
      <alignment horizontal="center" vertical="center"/>
      <protection hidden="1"/>
    </xf>
    <xf numFmtId="3" fontId="60" fillId="2" borderId="2" xfId="33" applyNumberFormat="1" applyFont="1" applyFill="1" applyBorder="1" applyAlignment="1" applyProtection="1">
      <alignment horizontal="center" vertical="center"/>
      <protection hidden="1"/>
    </xf>
    <xf numFmtId="3" fontId="60" fillId="0" borderId="41" xfId="33" applyNumberFormat="1" applyFont="1" applyBorder="1" applyAlignment="1" applyProtection="1">
      <alignment horizontal="center" vertical="center"/>
      <protection hidden="1"/>
    </xf>
    <xf numFmtId="3" fontId="60" fillId="8" borderId="14" xfId="33" applyNumberFormat="1" applyFont="1" applyFill="1" applyBorder="1" applyAlignment="1" applyProtection="1">
      <alignment horizontal="center" vertical="center"/>
      <protection hidden="1"/>
    </xf>
    <xf numFmtId="3" fontId="60" fillId="0" borderId="14" xfId="33" applyNumberFormat="1" applyFont="1" applyBorder="1" applyAlignment="1" applyProtection="1">
      <alignment horizontal="center" vertical="center"/>
      <protection hidden="1"/>
    </xf>
    <xf numFmtId="3" fontId="60" fillId="0" borderId="29" xfId="33" applyNumberFormat="1" applyFont="1" applyBorder="1" applyAlignment="1" applyProtection="1">
      <alignment horizontal="center" vertical="center"/>
      <protection hidden="1"/>
    </xf>
    <xf numFmtId="3" fontId="60" fillId="0" borderId="9" xfId="33" applyNumberFormat="1" applyFont="1" applyBorder="1" applyAlignment="1" applyProtection="1">
      <alignment horizontal="center" vertical="center"/>
      <protection hidden="1"/>
    </xf>
    <xf numFmtId="0" fontId="16" fillId="7" borderId="43" xfId="26" applyFont="1" applyFill="1" applyBorder="1" applyAlignment="1">
      <alignment horizontal="left"/>
    </xf>
    <xf numFmtId="3" fontId="6" fillId="7" borderId="10" xfId="26" applyNumberFormat="1" applyFont="1" applyFill="1" applyBorder="1" applyAlignment="1" applyProtection="1">
      <alignment horizontal="center"/>
      <protection hidden="1"/>
    </xf>
    <xf numFmtId="0" fontId="16" fillId="0" borderId="79" xfId="26" applyFont="1" applyBorder="1" applyAlignment="1">
      <alignment horizontal="left" wrapText="1"/>
    </xf>
    <xf numFmtId="0" fontId="6" fillId="0" borderId="77" xfId="0" applyFont="1" applyBorder="1" applyAlignment="1" applyProtection="1">
      <alignment horizontal="center" vertical="center"/>
      <protection hidden="1"/>
    </xf>
    <xf numFmtId="3" fontId="84" fillId="0" borderId="77" xfId="0" applyNumberFormat="1" applyFont="1" applyBorder="1" applyAlignment="1" applyProtection="1">
      <alignment horizontal="center" vertical="center"/>
      <protection hidden="1"/>
    </xf>
    <xf numFmtId="0" fontId="6" fillId="0" borderId="81" xfId="0" applyFont="1" applyBorder="1" applyAlignment="1" applyProtection="1">
      <alignment horizontal="center" vertical="center"/>
      <protection hidden="1"/>
    </xf>
    <xf numFmtId="1" fontId="6" fillId="7" borderId="87" xfId="0" applyNumberFormat="1" applyFont="1" applyFill="1" applyBorder="1" applyAlignment="1" applyProtection="1">
      <alignment horizontal="center" vertical="center"/>
      <protection hidden="1"/>
    </xf>
    <xf numFmtId="1" fontId="6" fillId="7" borderId="77" xfId="0" applyNumberFormat="1" applyFont="1" applyFill="1" applyBorder="1" applyAlignment="1" applyProtection="1">
      <alignment horizontal="center" vertical="center"/>
      <protection hidden="1"/>
    </xf>
    <xf numFmtId="0" fontId="2" fillId="5" borderId="0" xfId="43" applyFill="1" applyProtection="1">
      <protection hidden="1"/>
    </xf>
    <xf numFmtId="0" fontId="39" fillId="5" borderId="0" xfId="43" applyFont="1" applyFill="1" applyAlignment="1" applyProtection="1">
      <alignment vertical="center"/>
      <protection hidden="1"/>
    </xf>
    <xf numFmtId="3" fontId="2" fillId="5" borderId="0" xfId="43" applyNumberFormat="1" applyFill="1" applyProtection="1">
      <protection hidden="1"/>
    </xf>
    <xf numFmtId="0" fontId="87" fillId="5" borderId="0" xfId="43" applyFont="1" applyFill="1" applyProtection="1">
      <protection hidden="1"/>
    </xf>
    <xf numFmtId="0" fontId="11" fillId="36" borderId="24" xfId="28" applyFont="1" applyFill="1" applyBorder="1" applyAlignment="1">
      <alignment horizontal="center" vertical="center"/>
    </xf>
    <xf numFmtId="0" fontId="11" fillId="37" borderId="24" xfId="28" applyFont="1" applyFill="1" applyBorder="1" applyAlignment="1">
      <alignment horizontal="center" vertical="center"/>
    </xf>
    <xf numFmtId="0" fontId="91" fillId="38" borderId="38" xfId="28" applyFont="1" applyFill="1" applyBorder="1" applyAlignment="1">
      <alignment horizontal="center" vertical="center"/>
    </xf>
    <xf numFmtId="3" fontId="92" fillId="3" borderId="2" xfId="39" applyNumberFormat="1" applyFont="1" applyFill="1" applyBorder="1" applyAlignment="1" applyProtection="1">
      <alignment horizontal="center" vertical="center"/>
      <protection hidden="1"/>
    </xf>
    <xf numFmtId="3" fontId="92" fillId="2" borderId="1" xfId="39" applyNumberFormat="1" applyFont="1" applyFill="1" applyBorder="1" applyAlignment="1" applyProtection="1">
      <alignment horizontal="center" vertical="center"/>
      <protection hidden="1"/>
    </xf>
    <xf numFmtId="3" fontId="92" fillId="3" borderId="1" xfId="39" applyNumberFormat="1" applyFont="1" applyFill="1" applyBorder="1" applyAlignment="1" applyProtection="1">
      <alignment horizontal="center" vertical="center"/>
      <protection hidden="1"/>
    </xf>
    <xf numFmtId="0" fontId="66" fillId="3" borderId="7" xfId="39" applyFont="1" applyFill="1" applyBorder="1" applyAlignment="1">
      <alignment horizontal="left" vertical="center" wrapText="1"/>
    </xf>
    <xf numFmtId="0" fontId="66" fillId="4" borderId="7" xfId="39" applyFont="1" applyFill="1" applyBorder="1" applyAlignment="1">
      <alignment horizontal="left" vertical="center" wrapText="1"/>
    </xf>
    <xf numFmtId="0" fontId="66" fillId="3" borderId="8" xfId="39" applyFont="1" applyFill="1" applyBorder="1" applyAlignment="1">
      <alignment horizontal="left" vertical="center" wrapText="1"/>
    </xf>
    <xf numFmtId="0" fontId="11" fillId="15" borderId="17" xfId="28" applyFont="1" applyFill="1" applyBorder="1" applyAlignment="1">
      <alignment vertical="center"/>
    </xf>
    <xf numFmtId="0" fontId="66" fillId="3" borderId="28" xfId="39" applyFont="1" applyFill="1" applyBorder="1" applyAlignment="1">
      <alignment horizontal="left" vertical="center" wrapText="1"/>
    </xf>
    <xf numFmtId="0" fontId="67" fillId="3" borderId="41" xfId="39" applyFont="1" applyFill="1" applyBorder="1" applyAlignment="1">
      <alignment horizontal="left" vertical="center" wrapText="1"/>
    </xf>
    <xf numFmtId="0" fontId="67" fillId="4" borderId="4" xfId="39" applyFont="1" applyFill="1" applyBorder="1" applyAlignment="1">
      <alignment horizontal="left" vertical="center" wrapText="1"/>
    </xf>
    <xf numFmtId="0" fontId="67" fillId="3" borderId="4" xfId="39" applyFont="1" applyFill="1" applyBorder="1" applyAlignment="1">
      <alignment horizontal="left" vertical="center" wrapText="1"/>
    </xf>
    <xf numFmtId="0" fontId="67" fillId="3" borderId="10" xfId="39" applyFont="1" applyFill="1" applyBorder="1" applyAlignment="1">
      <alignment horizontal="left" vertical="center" wrapText="1"/>
    </xf>
    <xf numFmtId="0" fontId="16" fillId="0" borderId="42" xfId="26" applyFont="1" applyBorder="1" applyAlignment="1">
      <alignment horizontal="left"/>
    </xf>
    <xf numFmtId="3" fontId="6" fillId="0" borderId="7" xfId="26" applyNumberFormat="1" applyFont="1" applyBorder="1" applyAlignment="1" applyProtection="1">
      <alignment horizontal="center" vertical="center"/>
      <protection hidden="1"/>
    </xf>
    <xf numFmtId="3" fontId="6" fillId="0" borderId="26" xfId="26" applyNumberFormat="1" applyFont="1" applyBorder="1" applyAlignment="1" applyProtection="1">
      <alignment horizontal="center" vertical="center"/>
      <protection hidden="1"/>
    </xf>
    <xf numFmtId="3" fontId="6" fillId="0" borderId="1" xfId="26" applyNumberFormat="1" applyFont="1" applyBorder="1" applyAlignment="1" applyProtection="1">
      <alignment horizontal="center" vertical="center"/>
      <protection hidden="1"/>
    </xf>
    <xf numFmtId="3" fontId="6" fillId="0" borderId="4" xfId="26" applyNumberFormat="1" applyFont="1" applyBorder="1" applyAlignment="1" applyProtection="1">
      <alignment horizontal="center" vertical="center"/>
      <protection hidden="1"/>
    </xf>
    <xf numFmtId="3" fontId="6" fillId="0" borderId="14" xfId="26" applyNumberFormat="1" applyFont="1" applyBorder="1" applyAlignment="1" applyProtection="1">
      <alignment horizontal="center" vertical="center"/>
      <protection hidden="1"/>
    </xf>
    <xf numFmtId="3" fontId="6" fillId="7" borderId="28" xfId="26" applyNumberFormat="1" applyFont="1" applyFill="1" applyBorder="1" applyAlignment="1" applyProtection="1">
      <alignment horizontal="center"/>
      <protection hidden="1"/>
    </xf>
    <xf numFmtId="3" fontId="6" fillId="7" borderId="31" xfId="26" applyNumberFormat="1" applyFont="1" applyFill="1" applyBorder="1" applyAlignment="1" applyProtection="1">
      <alignment horizontal="center"/>
      <protection hidden="1"/>
    </xf>
    <xf numFmtId="3" fontId="6" fillId="7" borderId="1" xfId="26" applyNumberFormat="1" applyFont="1" applyFill="1" applyBorder="1" applyAlignment="1" applyProtection="1">
      <alignment horizontal="center"/>
      <protection hidden="1"/>
    </xf>
    <xf numFmtId="3" fontId="6" fillId="7" borderId="4" xfId="26" applyNumberFormat="1" applyFont="1" applyFill="1" applyBorder="1" applyAlignment="1" applyProtection="1">
      <alignment horizontal="center"/>
      <protection hidden="1"/>
    </xf>
    <xf numFmtId="0" fontId="15" fillId="2" borderId="0" xfId="15" applyFill="1" applyAlignment="1" applyProtection="1">
      <alignment wrapText="1"/>
      <protection hidden="1"/>
    </xf>
    <xf numFmtId="0" fontId="93" fillId="2" borderId="0" xfId="15" applyFont="1" applyFill="1" applyProtection="1">
      <protection hidden="1"/>
    </xf>
    <xf numFmtId="0" fontId="16" fillId="0" borderId="0" xfId="5" applyFont="1" applyAlignment="1">
      <alignment horizontal="left" vertical="center" wrapText="1" indent="1"/>
    </xf>
    <xf numFmtId="0" fontId="6" fillId="0" borderId="0" xfId="42" applyFont="1" applyAlignment="1">
      <alignment horizontal="center" vertical="center"/>
    </xf>
    <xf numFmtId="0" fontId="2" fillId="0" borderId="0" xfId="43" applyProtection="1">
      <protection hidden="1"/>
    </xf>
    <xf numFmtId="0" fontId="16" fillId="0" borderId="0" xfId="20" applyFont="1" applyAlignment="1" applyProtection="1">
      <alignment horizontal="left" vertical="top" indent="1"/>
      <protection hidden="1"/>
    </xf>
    <xf numFmtId="3" fontId="6" fillId="0" borderId="0" xfId="20" applyNumberFormat="1" applyFont="1" applyAlignment="1" applyProtection="1">
      <alignment horizontal="center" vertical="center"/>
      <protection hidden="1"/>
    </xf>
    <xf numFmtId="0" fontId="39" fillId="0" borderId="0" xfId="43" applyFont="1" applyAlignment="1" applyProtection="1">
      <alignment vertical="center"/>
      <protection hidden="1"/>
    </xf>
    <xf numFmtId="3" fontId="2" fillId="0" borderId="0" xfId="43" applyNumberFormat="1" applyProtection="1">
      <protection hidden="1"/>
    </xf>
    <xf numFmtId="3" fontId="60" fillId="0" borderId="11" xfId="33" applyNumberFormat="1" applyFont="1" applyBorder="1" applyAlignment="1" applyProtection="1">
      <alignment horizontal="center" vertical="center"/>
      <protection hidden="1"/>
    </xf>
    <xf numFmtId="3" fontId="60" fillId="3" borderId="11" xfId="33" applyNumberFormat="1" applyFont="1" applyFill="1" applyBorder="1" applyAlignment="1" applyProtection="1">
      <alignment horizontal="center" vertical="center"/>
      <protection hidden="1"/>
    </xf>
    <xf numFmtId="3" fontId="60" fillId="3" borderId="91" xfId="33" applyNumberFormat="1" applyFont="1" applyFill="1" applyBorder="1" applyAlignment="1" applyProtection="1">
      <alignment horizontal="center" vertical="center"/>
      <protection hidden="1"/>
    </xf>
    <xf numFmtId="3" fontId="60" fillId="0" borderId="6" xfId="33" applyNumberFormat="1" applyFont="1" applyBorder="1" applyAlignment="1" applyProtection="1">
      <alignment horizontal="center" vertical="center"/>
      <protection hidden="1"/>
    </xf>
    <xf numFmtId="0" fontId="16" fillId="0" borderId="13" xfId="20" applyFont="1" applyBorder="1" applyAlignment="1" applyProtection="1">
      <alignment horizontal="left" vertical="top" indent="1"/>
      <protection hidden="1"/>
    </xf>
    <xf numFmtId="0" fontId="16" fillId="7" borderId="13" xfId="20" applyFont="1" applyFill="1" applyBorder="1" applyAlignment="1" applyProtection="1">
      <alignment horizontal="left" vertical="top" indent="1"/>
      <protection hidden="1"/>
    </xf>
    <xf numFmtId="0" fontId="16" fillId="0" borderId="19" xfId="20" applyFont="1" applyBorder="1" applyAlignment="1" applyProtection="1">
      <alignment horizontal="left" vertical="top" indent="1"/>
      <protection hidden="1"/>
    </xf>
    <xf numFmtId="0" fontId="16" fillId="2" borderId="78" xfId="15" applyFont="1" applyFill="1" applyBorder="1"/>
    <xf numFmtId="0" fontId="16" fillId="13" borderId="13" xfId="15" applyFont="1" applyFill="1" applyBorder="1"/>
    <xf numFmtId="0" fontId="16" fillId="2" borderId="13" xfId="15" applyFont="1" applyFill="1" applyBorder="1"/>
    <xf numFmtId="0" fontId="16" fillId="7" borderId="13" xfId="15" applyFont="1" applyFill="1" applyBorder="1"/>
    <xf numFmtId="0" fontId="16" fillId="2" borderId="68" xfId="15" applyFont="1" applyFill="1" applyBorder="1"/>
    <xf numFmtId="0" fontId="11" fillId="8" borderId="93" xfId="23" applyFont="1" applyFill="1" applyBorder="1" applyAlignment="1">
      <alignment horizontal="center" vertical="center"/>
    </xf>
    <xf numFmtId="0" fontId="11" fillId="8" borderId="92" xfId="23" applyFont="1" applyFill="1" applyBorder="1" applyAlignment="1">
      <alignment horizontal="center" vertical="center"/>
    </xf>
    <xf numFmtId="0" fontId="11" fillId="8" borderId="39" xfId="23" applyFont="1" applyFill="1" applyBorder="1" applyAlignment="1">
      <alignment horizontal="center" vertical="center"/>
    </xf>
    <xf numFmtId="3" fontId="16" fillId="0" borderId="1" xfId="15" applyNumberFormat="1" applyFont="1" applyBorder="1" applyAlignment="1" applyProtection="1">
      <alignment horizontal="center" vertical="center"/>
      <protection hidden="1"/>
    </xf>
    <xf numFmtId="3" fontId="6" fillId="23" borderId="3" xfId="15" applyNumberFormat="1" applyFont="1" applyFill="1" applyBorder="1" applyAlignment="1" applyProtection="1">
      <alignment horizontal="center" vertical="center"/>
      <protection hidden="1"/>
    </xf>
    <xf numFmtId="3" fontId="6" fillId="13" borderId="7" xfId="15" applyNumberFormat="1" applyFont="1" applyFill="1" applyBorder="1" applyAlignment="1" applyProtection="1">
      <alignment horizontal="center" vertical="center"/>
      <protection hidden="1"/>
    </xf>
    <xf numFmtId="3" fontId="16" fillId="2" borderId="7" xfId="15" applyNumberFormat="1" applyFont="1" applyFill="1" applyBorder="1" applyAlignment="1" applyProtection="1">
      <alignment horizontal="center" vertical="center"/>
      <protection hidden="1"/>
    </xf>
    <xf numFmtId="3" fontId="6" fillId="7" borderId="7" xfId="15" applyNumberFormat="1" applyFont="1" applyFill="1" applyBorder="1" applyAlignment="1" applyProtection="1">
      <alignment horizontal="center"/>
      <protection hidden="1"/>
    </xf>
    <xf numFmtId="3" fontId="6" fillId="2" borderId="8" xfId="15" applyNumberFormat="1" applyFont="1" applyFill="1" applyBorder="1" applyAlignment="1" applyProtection="1">
      <alignment horizontal="center"/>
      <protection hidden="1"/>
    </xf>
    <xf numFmtId="0" fontId="11" fillId="8" borderId="34" xfId="23" applyFont="1" applyFill="1" applyBorder="1" applyAlignment="1">
      <alignment horizontal="center" vertical="center"/>
    </xf>
    <xf numFmtId="3" fontId="6" fillId="2" borderId="3" xfId="15" applyNumberFormat="1" applyFont="1" applyFill="1" applyBorder="1" applyAlignment="1" applyProtection="1">
      <alignment horizontal="center" vertical="center"/>
      <protection hidden="1"/>
    </xf>
    <xf numFmtId="0" fontId="11" fillId="35" borderId="17" xfId="28" applyFont="1" applyFill="1" applyBorder="1" applyAlignment="1">
      <alignment horizontal="center" vertical="center"/>
    </xf>
    <xf numFmtId="3" fontId="92" fillId="3" borderId="28" xfId="39" applyNumberFormat="1" applyFont="1" applyFill="1" applyBorder="1" applyAlignment="1" applyProtection="1">
      <alignment horizontal="center" vertical="center"/>
      <protection hidden="1"/>
    </xf>
    <xf numFmtId="3" fontId="92" fillId="3" borderId="41" xfId="39" applyNumberFormat="1" applyFont="1" applyFill="1" applyBorder="1" applyAlignment="1" applyProtection="1">
      <alignment horizontal="center" vertical="center"/>
      <protection hidden="1"/>
    </xf>
    <xf numFmtId="3" fontId="92" fillId="2" borderId="7" xfId="39" applyNumberFormat="1" applyFont="1" applyFill="1" applyBorder="1" applyAlignment="1" applyProtection="1">
      <alignment horizontal="center" vertical="center"/>
      <protection hidden="1"/>
    </xf>
    <xf numFmtId="3" fontId="92" fillId="2" borderId="4" xfId="39" applyNumberFormat="1" applyFont="1" applyFill="1" applyBorder="1" applyAlignment="1" applyProtection="1">
      <alignment horizontal="center" vertical="center"/>
      <protection hidden="1"/>
    </xf>
    <xf numFmtId="3" fontId="92" fillId="3" borderId="7" xfId="39" applyNumberFormat="1" applyFont="1" applyFill="1" applyBorder="1" applyAlignment="1" applyProtection="1">
      <alignment horizontal="center" vertical="center"/>
      <protection hidden="1"/>
    </xf>
    <xf numFmtId="3" fontId="92" fillId="3" borderId="4" xfId="39" applyNumberFormat="1" applyFont="1" applyFill="1" applyBorder="1" applyAlignment="1" applyProtection="1">
      <alignment horizontal="center" vertical="center"/>
      <protection hidden="1"/>
    </xf>
    <xf numFmtId="3" fontId="92" fillId="3" borderId="8" xfId="39" applyNumberFormat="1" applyFont="1" applyFill="1" applyBorder="1" applyAlignment="1" applyProtection="1">
      <alignment horizontal="center" vertical="center"/>
      <protection hidden="1"/>
    </xf>
    <xf numFmtId="3" fontId="92" fillId="3" borderId="9" xfId="39" applyNumberFormat="1" applyFont="1" applyFill="1" applyBorder="1" applyAlignment="1" applyProtection="1">
      <alignment horizontal="center" vertical="center"/>
      <protection hidden="1"/>
    </xf>
    <xf numFmtId="3" fontId="92" fillId="3" borderId="10" xfId="39" applyNumberFormat="1" applyFont="1" applyFill="1" applyBorder="1" applyAlignment="1" applyProtection="1">
      <alignment horizontal="center" vertical="center"/>
      <protection hidden="1"/>
    </xf>
    <xf numFmtId="0" fontId="71" fillId="2" borderId="89" xfId="10" applyFont="1" applyFill="1" applyBorder="1" applyAlignment="1">
      <alignment horizontal="left" vertical="center"/>
    </xf>
    <xf numFmtId="3" fontId="70" fillId="2" borderId="89" xfId="10" applyNumberFormat="1" applyFont="1" applyFill="1" applyBorder="1" applyAlignment="1">
      <alignment horizontal="center" vertical="center"/>
    </xf>
    <xf numFmtId="0" fontId="12" fillId="3" borderId="7" xfId="15" applyFont="1" applyFill="1" applyBorder="1" applyAlignment="1">
      <alignment horizontal="left" vertical="center" indent="1"/>
    </xf>
    <xf numFmtId="165" fontId="11" fillId="3" borderId="4" xfId="31" applyNumberFormat="1" applyFont="1" applyFill="1" applyBorder="1" applyAlignment="1">
      <alignment horizontal="center" vertical="center"/>
    </xf>
    <xf numFmtId="0" fontId="12" fillId="5" borderId="7" xfId="15" applyFont="1" applyFill="1" applyBorder="1" applyAlignment="1">
      <alignment horizontal="left" vertical="center" indent="1"/>
    </xf>
    <xf numFmtId="165" fontId="11" fillId="5" borderId="4" xfId="31" applyNumberFormat="1" applyFont="1" applyFill="1" applyBorder="1" applyAlignment="1">
      <alignment horizontal="center" vertical="center"/>
    </xf>
    <xf numFmtId="0" fontId="12" fillId="3" borderId="54" xfId="15" applyFont="1" applyFill="1" applyBorder="1" applyAlignment="1">
      <alignment horizontal="left" vertical="center" indent="1"/>
    </xf>
    <xf numFmtId="165" fontId="11" fillId="8" borderId="36" xfId="31" applyNumberFormat="1" applyFont="1" applyFill="1" applyBorder="1" applyAlignment="1">
      <alignment horizontal="center" vertical="center"/>
    </xf>
    <xf numFmtId="0" fontId="12" fillId="0" borderId="28" xfId="15" applyFont="1" applyBorder="1" applyAlignment="1">
      <alignment horizontal="left" vertical="center" indent="1"/>
    </xf>
    <xf numFmtId="165" fontId="11" fillId="0" borderId="41" xfId="31" applyNumberFormat="1" applyFont="1" applyBorder="1" applyAlignment="1">
      <alignment horizontal="center" vertical="center"/>
    </xf>
    <xf numFmtId="0" fontId="12" fillId="0" borderId="8" xfId="15" applyFont="1" applyBorder="1" applyAlignment="1">
      <alignment horizontal="left" vertical="center" indent="1"/>
    </xf>
    <xf numFmtId="165" fontId="11" fillId="0" borderId="10" xfId="31" applyNumberFormat="1" applyFont="1" applyFill="1" applyBorder="1" applyAlignment="1">
      <alignment horizontal="center" vertical="center"/>
    </xf>
    <xf numFmtId="0" fontId="94" fillId="40" borderId="0" xfId="0" applyFont="1" applyFill="1" applyAlignment="1">
      <alignment horizontal="center" vertical="center"/>
    </xf>
    <xf numFmtId="0" fontId="71" fillId="2" borderId="0" xfId="10" applyFont="1" applyFill="1" applyAlignment="1">
      <alignment horizontal="left" vertical="center"/>
    </xf>
    <xf numFmtId="3" fontId="81" fillId="2" borderId="0" xfId="10" applyNumberFormat="1" applyFont="1" applyFill="1" applyAlignment="1">
      <alignment horizontal="center" vertical="center"/>
    </xf>
    <xf numFmtId="3" fontId="70" fillId="2" borderId="0" xfId="10" applyNumberFormat="1" applyFont="1" applyFill="1" applyAlignment="1">
      <alignment horizontal="center" vertical="center"/>
    </xf>
    <xf numFmtId="0" fontId="11" fillId="8" borderId="17" xfId="20" applyFont="1" applyFill="1" applyBorder="1" applyAlignment="1" applyProtection="1">
      <alignment horizontal="center" vertical="center" wrapText="1"/>
      <protection hidden="1"/>
    </xf>
    <xf numFmtId="0" fontId="11" fillId="8" borderId="38" xfId="20" applyFont="1" applyFill="1" applyBorder="1" applyAlignment="1" applyProtection="1">
      <alignment horizontal="center" vertical="center" wrapText="1"/>
      <protection hidden="1"/>
    </xf>
    <xf numFmtId="3" fontId="6" fillId="0" borderId="28" xfId="20" applyNumberFormat="1" applyFont="1" applyBorder="1" applyAlignment="1" applyProtection="1">
      <alignment horizontal="center" vertical="center"/>
      <protection hidden="1"/>
    </xf>
    <xf numFmtId="3" fontId="6" fillId="0" borderId="41" xfId="20" applyNumberFormat="1" applyFont="1" applyBorder="1" applyAlignment="1" applyProtection="1">
      <alignment horizontal="center" vertical="center"/>
      <protection hidden="1"/>
    </xf>
    <xf numFmtId="3" fontId="6" fillId="7" borderId="7" xfId="20" applyNumberFormat="1" applyFont="1" applyFill="1" applyBorder="1" applyAlignment="1" applyProtection="1">
      <alignment horizontal="center" vertical="center"/>
      <protection hidden="1"/>
    </xf>
    <xf numFmtId="3" fontId="6" fillId="7" borderId="4" xfId="20" applyNumberFormat="1" applyFont="1" applyFill="1" applyBorder="1" applyAlignment="1" applyProtection="1">
      <alignment horizontal="center" vertical="center"/>
      <protection hidden="1"/>
    </xf>
    <xf numFmtId="3" fontId="6" fillId="0" borderId="7" xfId="20" applyNumberFormat="1" applyFont="1" applyBorder="1" applyAlignment="1" applyProtection="1">
      <alignment horizontal="center" vertical="center"/>
      <protection hidden="1"/>
    </xf>
    <xf numFmtId="3" fontId="6" fillId="0" borderId="4" xfId="20" applyNumberFormat="1" applyFont="1" applyBorder="1" applyAlignment="1" applyProtection="1">
      <alignment horizontal="center" vertical="center"/>
      <protection hidden="1"/>
    </xf>
    <xf numFmtId="3" fontId="6" fillId="2" borderId="1" xfId="30" applyNumberFormat="1" applyFont="1" applyFill="1" applyBorder="1" applyAlignment="1" applyProtection="1">
      <alignment horizontal="center"/>
      <protection hidden="1"/>
    </xf>
    <xf numFmtId="0" fontId="19" fillId="5" borderId="0" xfId="0" applyFont="1" applyFill="1" applyAlignment="1">
      <alignment horizontal="center" vertical="center"/>
    </xf>
    <xf numFmtId="0" fontId="98" fillId="0" borderId="0" xfId="0" applyFont="1" applyAlignment="1">
      <alignment horizontal="center" vertical="center" wrapText="1"/>
    </xf>
    <xf numFmtId="0" fontId="97" fillId="5" borderId="0" xfId="0" applyFont="1" applyFill="1" applyAlignment="1">
      <alignment horizontal="right" vertical="center"/>
    </xf>
    <xf numFmtId="0" fontId="99" fillId="5" borderId="0" xfId="0" applyFont="1" applyFill="1" applyAlignment="1">
      <alignment vertical="center"/>
    </xf>
    <xf numFmtId="0" fontId="20" fillId="34" borderId="0" xfId="0" applyFont="1" applyFill="1" applyAlignment="1" applyProtection="1">
      <alignment horizontal="center" vertical="center"/>
      <protection locked="0"/>
    </xf>
    <xf numFmtId="9" fontId="20" fillId="34" borderId="0" xfId="0" applyNumberFormat="1" applyFont="1" applyFill="1" applyAlignment="1" applyProtection="1">
      <alignment horizontal="center" vertical="center"/>
      <protection locked="0"/>
    </xf>
    <xf numFmtId="0" fontId="19" fillId="5" borderId="0" xfId="0" applyFont="1" applyFill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5" borderId="0" xfId="0" applyFont="1" applyFill="1" applyAlignment="1">
      <alignment horizontal="right" vertical="center"/>
    </xf>
    <xf numFmtId="14" fontId="28" fillId="5" borderId="0" xfId="0" applyNumberFormat="1" applyFont="1" applyFill="1" applyAlignment="1" applyProtection="1">
      <alignment horizontal="center" vertical="center"/>
      <protection locked="0"/>
    </xf>
    <xf numFmtId="0" fontId="96" fillId="5" borderId="0" xfId="0" applyFont="1" applyFill="1" applyAlignment="1">
      <alignment vertical="center"/>
    </xf>
    <xf numFmtId="0" fontId="98" fillId="5" borderId="0" xfId="0" applyFont="1" applyFill="1" applyAlignment="1">
      <alignment vertical="center" wrapText="1"/>
    </xf>
    <xf numFmtId="0" fontId="19" fillId="5" borderId="0" xfId="0" applyFont="1" applyFill="1" applyAlignment="1">
      <alignment vertical="center"/>
    </xf>
    <xf numFmtId="0" fontId="95" fillId="5" borderId="0" xfId="0" applyFont="1" applyFill="1" applyAlignment="1">
      <alignment vertical="center"/>
    </xf>
    <xf numFmtId="0" fontId="5" fillId="0" borderId="0" xfId="0" applyFont="1"/>
    <xf numFmtId="3" fontId="6" fillId="0" borderId="23" xfId="41" applyNumberFormat="1" applyFont="1" applyBorder="1" applyAlignment="1">
      <alignment horizontal="center" vertical="center"/>
    </xf>
    <xf numFmtId="3" fontId="6" fillId="0" borderId="21" xfId="41" applyNumberFormat="1" applyFont="1" applyBorder="1" applyAlignment="1">
      <alignment horizontal="center" vertical="center"/>
    </xf>
    <xf numFmtId="0" fontId="99" fillId="5" borderId="0" xfId="0" applyFont="1" applyFill="1" applyAlignment="1">
      <alignment horizontal="left" vertical="center" indent="2"/>
    </xf>
    <xf numFmtId="0" fontId="0" fillId="34" borderId="0" xfId="0" applyFill="1"/>
    <xf numFmtId="0" fontId="1" fillId="5" borderId="0" xfId="25" applyFont="1" applyFill="1" applyProtection="1">
      <protection hidden="1"/>
    </xf>
    <xf numFmtId="3" fontId="6" fillId="20" borderId="3" xfId="26" applyNumberFormat="1" applyFont="1" applyFill="1" applyBorder="1" applyAlignment="1" applyProtection="1">
      <alignment horizontal="center" vertical="center"/>
      <protection hidden="1"/>
    </xf>
    <xf numFmtId="3" fontId="6" fillId="20" borderId="27" xfId="26" applyNumberFormat="1" applyFont="1" applyFill="1" applyBorder="1" applyAlignment="1" applyProtection="1">
      <alignment horizontal="center" vertical="center"/>
      <protection hidden="1"/>
    </xf>
    <xf numFmtId="3" fontId="6" fillId="20" borderId="5" xfId="26" applyNumberFormat="1" applyFont="1" applyFill="1" applyBorder="1" applyAlignment="1" applyProtection="1">
      <alignment horizontal="center" vertical="center"/>
      <protection hidden="1"/>
    </xf>
    <xf numFmtId="3" fontId="6" fillId="20" borderId="6" xfId="26" applyNumberFormat="1" applyFont="1" applyFill="1" applyBorder="1" applyAlignment="1" applyProtection="1">
      <alignment horizontal="center" vertical="center"/>
      <protection hidden="1"/>
    </xf>
    <xf numFmtId="3" fontId="6" fillId="2" borderId="7" xfId="26" applyNumberFormat="1" applyFont="1" applyFill="1" applyBorder="1" applyAlignment="1" applyProtection="1">
      <alignment horizontal="center" vertical="center"/>
      <protection hidden="1"/>
    </xf>
    <xf numFmtId="3" fontId="6" fillId="2" borderId="14" xfId="26" applyNumberFormat="1" applyFont="1" applyFill="1" applyBorder="1" applyAlignment="1" applyProtection="1">
      <alignment horizontal="center" vertical="center"/>
      <protection hidden="1"/>
    </xf>
    <xf numFmtId="3" fontId="6" fillId="0" borderId="7" xfId="26" applyNumberFormat="1" applyFont="1" applyBorder="1" applyAlignment="1" applyProtection="1">
      <alignment horizontal="center"/>
      <protection hidden="1"/>
    </xf>
    <xf numFmtId="3" fontId="6" fillId="0" borderId="14" xfId="26" applyNumberFormat="1" applyFont="1" applyBorder="1" applyAlignment="1" applyProtection="1">
      <alignment horizontal="center"/>
      <protection hidden="1"/>
    </xf>
    <xf numFmtId="3" fontId="6" fillId="0" borderId="1" xfId="26" applyNumberFormat="1" applyFont="1" applyBorder="1" applyAlignment="1" applyProtection="1">
      <alignment horizontal="center"/>
      <protection hidden="1"/>
    </xf>
    <xf numFmtId="3" fontId="6" fillId="0" borderId="4" xfId="26" applyNumberFormat="1" applyFont="1" applyBorder="1" applyAlignment="1" applyProtection="1">
      <alignment horizontal="center"/>
      <protection hidden="1"/>
    </xf>
    <xf numFmtId="3" fontId="6" fillId="7" borderId="8" xfId="26" applyNumberFormat="1" applyFont="1" applyFill="1" applyBorder="1" applyAlignment="1" applyProtection="1">
      <alignment horizontal="center"/>
      <protection hidden="1"/>
    </xf>
    <xf numFmtId="3" fontId="6" fillId="7" borderId="29" xfId="26" applyNumberFormat="1" applyFont="1" applyFill="1" applyBorder="1" applyAlignment="1" applyProtection="1">
      <alignment horizontal="center"/>
      <protection hidden="1"/>
    </xf>
    <xf numFmtId="3" fontId="6" fillId="7" borderId="9" xfId="26" applyNumberFormat="1" applyFont="1" applyFill="1" applyBorder="1" applyAlignment="1" applyProtection="1">
      <alignment horizontal="center"/>
      <protection hidden="1"/>
    </xf>
    <xf numFmtId="0" fontId="22" fillId="0" borderId="0" xfId="15" applyFont="1"/>
    <xf numFmtId="3" fontId="6" fillId="0" borderId="21" xfId="10" applyNumberFormat="1" applyFont="1" applyBorder="1" applyAlignment="1">
      <alignment horizontal="center" vertical="center"/>
    </xf>
    <xf numFmtId="3" fontId="34" fillId="16" borderId="22" xfId="10" applyNumberFormat="1" applyFont="1" applyFill="1" applyBorder="1" applyAlignment="1">
      <alignment horizontal="center" vertical="center"/>
    </xf>
    <xf numFmtId="3" fontId="6" fillId="0" borderId="3" xfId="38" applyNumberFormat="1" applyFont="1" applyBorder="1" applyAlignment="1" applyProtection="1">
      <alignment horizontal="center" vertical="center"/>
      <protection hidden="1"/>
    </xf>
    <xf numFmtId="3" fontId="6" fillId="0" borderId="6" xfId="38" applyNumberFormat="1" applyFont="1" applyBorder="1" applyAlignment="1" applyProtection="1">
      <alignment horizontal="center" vertical="center"/>
      <protection hidden="1"/>
    </xf>
    <xf numFmtId="0" fontId="16" fillId="0" borderId="13" xfId="28" applyFont="1" applyBorder="1" applyAlignment="1">
      <alignment horizontal="left" vertical="center"/>
    </xf>
    <xf numFmtId="3" fontId="6" fillId="0" borderId="7" xfId="38" applyNumberFormat="1" applyFont="1" applyBorder="1" applyAlignment="1" applyProtection="1">
      <alignment horizontal="center" vertical="center"/>
      <protection hidden="1"/>
    </xf>
    <xf numFmtId="3" fontId="6" fillId="0" borderId="4" xfId="38" applyNumberFormat="1" applyFont="1" applyBorder="1" applyAlignment="1" applyProtection="1">
      <alignment horizontal="center" vertical="center"/>
      <protection hidden="1"/>
    </xf>
    <xf numFmtId="3" fontId="6" fillId="0" borderId="7" xfId="41" applyNumberFormat="1" applyFont="1" applyBorder="1" applyAlignment="1">
      <alignment horizontal="center" vertical="center"/>
    </xf>
    <xf numFmtId="0" fontId="16" fillId="8" borderId="19" xfId="28" applyFont="1" applyFill="1" applyBorder="1" applyAlignment="1">
      <alignment horizontal="left" vertical="center"/>
    </xf>
    <xf numFmtId="3" fontId="6" fillId="8" borderId="28" xfId="38" applyNumberFormat="1" applyFont="1" applyFill="1" applyBorder="1" applyAlignment="1" applyProtection="1">
      <alignment horizontal="center" vertical="center"/>
      <protection hidden="1"/>
    </xf>
    <xf numFmtId="3" fontId="6" fillId="8" borderId="41" xfId="38" applyNumberFormat="1" applyFont="1" applyFill="1" applyBorder="1" applyAlignment="1" applyProtection="1">
      <alignment horizontal="center" vertical="center"/>
      <protection hidden="1"/>
    </xf>
    <xf numFmtId="0" fontId="16" fillId="8" borderId="13" xfId="28" applyFont="1" applyFill="1" applyBorder="1" applyAlignment="1">
      <alignment horizontal="left" vertical="center"/>
    </xf>
    <xf numFmtId="3" fontId="6" fillId="8" borderId="7" xfId="38" applyNumberFormat="1" applyFont="1" applyFill="1" applyBorder="1" applyAlignment="1" applyProtection="1">
      <alignment horizontal="center" vertical="center"/>
      <protection hidden="1"/>
    </xf>
    <xf numFmtId="0" fontId="16" fillId="8" borderId="68" xfId="41" applyFont="1" applyFill="1" applyBorder="1" applyAlignment="1">
      <alignment horizontal="left" vertical="center"/>
    </xf>
    <xf numFmtId="0" fontId="16" fillId="0" borderId="19" xfId="41" applyFont="1" applyBorder="1" applyAlignment="1">
      <alignment horizontal="left" vertical="center"/>
    </xf>
    <xf numFmtId="1" fontId="101" fillId="2" borderId="1" xfId="29" applyNumberFormat="1" applyFont="1" applyFill="1" applyBorder="1" applyAlignment="1">
      <alignment horizontal="center"/>
    </xf>
    <xf numFmtId="3" fontId="101" fillId="2" borderId="1" xfId="29" applyNumberFormat="1" applyFont="1" applyFill="1" applyBorder="1" applyAlignment="1">
      <alignment horizontal="center"/>
    </xf>
    <xf numFmtId="3" fontId="101" fillId="2" borderId="4" xfId="29" applyNumberFormat="1" applyFont="1" applyFill="1" applyBorder="1" applyAlignment="1">
      <alignment horizontal="center"/>
    </xf>
    <xf numFmtId="0" fontId="11" fillId="15" borderId="12" xfId="34" applyFont="1" applyFill="1" applyBorder="1" applyAlignment="1">
      <alignment vertical="center"/>
    </xf>
    <xf numFmtId="0" fontId="11" fillId="15" borderId="24" xfId="34" applyFont="1" applyFill="1" applyBorder="1" applyAlignment="1">
      <alignment horizontal="center" vertical="center"/>
    </xf>
    <xf numFmtId="0" fontId="11" fillId="15" borderId="38" xfId="34" applyFont="1" applyFill="1" applyBorder="1" applyAlignment="1">
      <alignment horizontal="center" vertical="center"/>
    </xf>
    <xf numFmtId="1" fontId="11" fillId="15" borderId="24" xfId="35" applyNumberFormat="1" applyFont="1" applyFill="1" applyBorder="1" applyAlignment="1">
      <alignment horizontal="center" vertical="center"/>
    </xf>
    <xf numFmtId="1" fontId="11" fillId="15" borderId="38" xfId="35" applyNumberFormat="1" applyFont="1" applyFill="1" applyBorder="1" applyAlignment="1">
      <alignment horizontal="center" vertical="center"/>
    </xf>
    <xf numFmtId="1" fontId="11" fillId="17" borderId="64" xfId="36" applyNumberFormat="1" applyFont="1" applyFill="1" applyBorder="1" applyAlignment="1">
      <alignment horizontal="center" vertical="center"/>
    </xf>
    <xf numFmtId="1" fontId="11" fillId="17" borderId="65" xfId="36" applyNumberFormat="1" applyFont="1" applyFill="1" applyBorder="1" applyAlignment="1">
      <alignment horizontal="center" vertical="center"/>
    </xf>
    <xf numFmtId="3" fontId="60" fillId="5" borderId="1" xfId="33" applyNumberFormat="1" applyFont="1" applyFill="1" applyBorder="1" applyAlignment="1" applyProtection="1">
      <alignment horizontal="center" vertical="center"/>
      <protection hidden="1"/>
    </xf>
    <xf numFmtId="3" fontId="60" fillId="5" borderId="9" xfId="33" applyNumberFormat="1" applyFont="1" applyFill="1" applyBorder="1" applyAlignment="1" applyProtection="1">
      <alignment horizontal="center" vertical="center"/>
      <protection hidden="1"/>
    </xf>
    <xf numFmtId="3" fontId="6" fillId="2" borderId="21" xfId="10" applyNumberFormat="1" applyFont="1" applyFill="1" applyBorder="1" applyAlignment="1">
      <alignment horizontal="center" vertical="center"/>
    </xf>
    <xf numFmtId="3" fontId="6" fillId="3" borderId="21" xfId="10" applyNumberFormat="1" applyFont="1" applyFill="1" applyBorder="1" applyAlignment="1">
      <alignment horizontal="center" vertical="center"/>
    </xf>
    <xf numFmtId="3" fontId="27" fillId="2" borderId="22" xfId="10" applyNumberFormat="1" applyFont="1" applyFill="1" applyBorder="1" applyAlignment="1">
      <alignment horizontal="center" vertical="center"/>
    </xf>
    <xf numFmtId="3" fontId="61" fillId="21" borderId="21" xfId="10" applyNumberFormat="1" applyFont="1" applyFill="1" applyBorder="1" applyAlignment="1">
      <alignment horizontal="center" vertical="center"/>
    </xf>
    <xf numFmtId="3" fontId="27" fillId="3" borderId="21" xfId="10" applyNumberFormat="1" applyFont="1" applyFill="1" applyBorder="1" applyAlignment="1">
      <alignment horizontal="center" vertical="center"/>
    </xf>
    <xf numFmtId="3" fontId="27" fillId="2" borderId="21" xfId="10" applyNumberFormat="1" applyFont="1" applyFill="1" applyBorder="1" applyAlignment="1">
      <alignment horizontal="center" vertical="center"/>
    </xf>
    <xf numFmtId="3" fontId="6" fillId="3" borderId="22" xfId="10" applyNumberFormat="1" applyFont="1" applyFill="1" applyBorder="1" applyAlignment="1">
      <alignment horizontal="center" vertical="center"/>
    </xf>
    <xf numFmtId="0" fontId="11" fillId="15" borderId="17" xfId="41" applyFont="1" applyFill="1" applyBorder="1" applyAlignment="1">
      <alignment horizontal="center" vertical="center"/>
    </xf>
    <xf numFmtId="3" fontId="6" fillId="2" borderId="4" xfId="44" applyNumberFormat="1" applyFont="1" applyFill="1" applyBorder="1" applyAlignment="1">
      <alignment horizontal="center" vertical="center"/>
    </xf>
    <xf numFmtId="3" fontId="6" fillId="3" borderId="4" xfId="44" applyNumberFormat="1" applyFont="1" applyFill="1" applyBorder="1" applyAlignment="1">
      <alignment horizontal="center" vertical="center"/>
    </xf>
    <xf numFmtId="1" fontId="6" fillId="3" borderId="7" xfId="44" applyNumberFormat="1" applyFont="1" applyFill="1" applyBorder="1" applyAlignment="1">
      <alignment horizontal="center" vertical="center"/>
    </xf>
    <xf numFmtId="3" fontId="6" fillId="2" borderId="7" xfId="44" applyNumberFormat="1" applyFont="1" applyFill="1" applyBorder="1" applyAlignment="1">
      <alignment horizontal="center" vertical="center"/>
    </xf>
    <xf numFmtId="3" fontId="6" fillId="3" borderId="10" xfId="44" applyNumberFormat="1" applyFont="1" applyFill="1" applyBorder="1" applyAlignment="1">
      <alignment horizontal="center" vertical="center"/>
    </xf>
    <xf numFmtId="0" fontId="102" fillId="20" borderId="57" xfId="41" applyFont="1" applyFill="1" applyBorder="1" applyAlignment="1">
      <alignment horizontal="left" vertical="center"/>
    </xf>
    <xf numFmtId="1" fontId="6" fillId="2" borderId="7" xfId="32" applyNumberFormat="1" applyFont="1" applyFill="1" applyBorder="1" applyAlignment="1">
      <alignment horizontal="center"/>
    </xf>
    <xf numFmtId="1" fontId="6" fillId="2" borderId="1" xfId="32" applyNumberFormat="1" applyFont="1" applyFill="1" applyBorder="1" applyAlignment="1">
      <alignment horizontal="center"/>
    </xf>
    <xf numFmtId="3" fontId="6" fillId="2" borderId="1" xfId="32" applyNumberFormat="1" applyFont="1" applyFill="1" applyBorder="1" applyAlignment="1">
      <alignment horizontal="center"/>
    </xf>
    <xf numFmtId="3" fontId="6" fillId="2" borderId="4" xfId="32" applyNumberFormat="1" applyFont="1" applyFill="1" applyBorder="1" applyAlignment="1">
      <alignment horizontal="center"/>
    </xf>
    <xf numFmtId="1" fontId="6" fillId="3" borderId="1" xfId="32" applyNumberFormat="1" applyFont="1" applyFill="1" applyBorder="1" applyAlignment="1">
      <alignment horizontal="center"/>
    </xf>
    <xf numFmtId="3" fontId="6" fillId="3" borderId="1" xfId="32" applyNumberFormat="1" applyFont="1" applyFill="1" applyBorder="1" applyAlignment="1">
      <alignment horizontal="center"/>
    </xf>
    <xf numFmtId="1" fontId="6" fillId="3" borderId="7" xfId="32" applyNumberFormat="1" applyFont="1" applyFill="1" applyBorder="1" applyAlignment="1">
      <alignment horizontal="center"/>
    </xf>
    <xf numFmtId="3" fontId="6" fillId="3" borderId="4" xfId="32" applyNumberFormat="1" applyFont="1" applyFill="1" applyBorder="1" applyAlignment="1">
      <alignment horizontal="center" vertical="center"/>
    </xf>
    <xf numFmtId="3" fontId="6" fillId="2" borderId="4" xfId="32" applyNumberFormat="1" applyFont="1" applyFill="1" applyBorder="1" applyAlignment="1">
      <alignment horizontal="center" vertical="center"/>
    </xf>
    <xf numFmtId="1" fontId="27" fillId="3" borderId="50" xfId="32" applyNumberFormat="1" applyFont="1" applyFill="1" applyBorder="1" applyAlignment="1">
      <alignment horizontal="center"/>
    </xf>
    <xf numFmtId="3" fontId="27" fillId="2" borderId="1" xfId="32" applyNumberFormat="1" applyFont="1" applyFill="1" applyBorder="1" applyAlignment="1">
      <alignment horizontal="center"/>
    </xf>
    <xf numFmtId="3" fontId="27" fillId="2" borderId="4" xfId="32" applyNumberFormat="1" applyFont="1" applyFill="1" applyBorder="1" applyAlignment="1">
      <alignment horizontal="center" vertical="center"/>
    </xf>
    <xf numFmtId="1" fontId="27" fillId="3" borderId="1" xfId="32" applyNumberFormat="1" applyFont="1" applyFill="1" applyBorder="1" applyAlignment="1">
      <alignment horizontal="center"/>
    </xf>
    <xf numFmtId="3" fontId="27" fillId="3" borderId="1" xfId="32" applyNumberFormat="1" applyFont="1" applyFill="1" applyBorder="1" applyAlignment="1">
      <alignment horizontal="center"/>
    </xf>
    <xf numFmtId="1" fontId="27" fillId="3" borderId="7" xfId="32" applyNumberFormat="1" applyFont="1" applyFill="1" applyBorder="1" applyAlignment="1">
      <alignment horizontal="center"/>
    </xf>
    <xf numFmtId="3" fontId="27" fillId="3" borderId="4" xfId="32" applyNumberFormat="1" applyFont="1" applyFill="1" applyBorder="1" applyAlignment="1">
      <alignment horizontal="center" vertical="center"/>
    </xf>
    <xf numFmtId="3" fontId="27" fillId="2" borderId="4" xfId="32" applyNumberFormat="1" applyFont="1" applyFill="1" applyBorder="1" applyAlignment="1">
      <alignment horizontal="center"/>
    </xf>
    <xf numFmtId="1" fontId="27" fillId="3" borderId="4" xfId="32" applyNumberFormat="1" applyFont="1" applyFill="1" applyBorder="1" applyAlignment="1">
      <alignment horizontal="center" vertical="center"/>
    </xf>
    <xf numFmtId="1" fontId="27" fillId="2" borderId="1" xfId="32" applyNumberFormat="1" applyFont="1" applyFill="1" applyBorder="1" applyAlignment="1">
      <alignment horizontal="center"/>
    </xf>
    <xf numFmtId="1" fontId="27" fillId="2" borderId="4" xfId="32" applyNumberFormat="1" applyFont="1" applyFill="1" applyBorder="1" applyAlignment="1">
      <alignment horizontal="center"/>
    </xf>
    <xf numFmtId="3" fontId="27" fillId="3" borderId="4" xfId="32" applyNumberFormat="1" applyFont="1" applyFill="1" applyBorder="1" applyAlignment="1">
      <alignment horizontal="center"/>
    </xf>
    <xf numFmtId="3" fontId="27" fillId="3" borderId="1" xfId="32" applyNumberFormat="1" applyFont="1" applyFill="1" applyBorder="1" applyAlignment="1">
      <alignment horizontal="center" vertical="center"/>
    </xf>
    <xf numFmtId="1" fontId="27" fillId="2" borderId="7" xfId="32" applyNumberFormat="1" applyFont="1" applyFill="1" applyBorder="1" applyAlignment="1">
      <alignment horizontal="center" vertical="center"/>
    </xf>
    <xf numFmtId="1" fontId="27" fillId="2" borderId="1" xfId="32" applyNumberFormat="1" applyFont="1" applyFill="1" applyBorder="1" applyAlignment="1">
      <alignment horizontal="center" vertical="center"/>
    </xf>
    <xf numFmtId="1" fontId="27" fillId="3" borderId="1" xfId="32" applyNumberFormat="1" applyFont="1" applyFill="1" applyBorder="1" applyAlignment="1">
      <alignment horizontal="center" vertical="center"/>
    </xf>
    <xf numFmtId="1" fontId="27" fillId="2" borderId="8" xfId="32" applyNumberFormat="1" applyFont="1" applyFill="1" applyBorder="1" applyAlignment="1">
      <alignment horizontal="center" vertical="center"/>
    </xf>
    <xf numFmtId="1" fontId="27" fillId="2" borderId="9" xfId="32" applyNumberFormat="1" applyFont="1" applyFill="1" applyBorder="1" applyAlignment="1">
      <alignment horizontal="center" vertical="center"/>
    </xf>
    <xf numFmtId="1" fontId="27" fillId="2" borderId="51" xfId="32" applyNumberFormat="1" applyFont="1" applyFill="1" applyBorder="1" applyAlignment="1">
      <alignment horizontal="center"/>
    </xf>
    <xf numFmtId="3" fontId="6" fillId="2" borderId="5" xfId="42" applyNumberFormat="1" applyFont="1" applyFill="1" applyBorder="1" applyAlignment="1">
      <alignment horizontal="center" vertical="center"/>
    </xf>
    <xf numFmtId="3" fontId="6" fillId="2" borderId="6" xfId="42" applyNumberFormat="1" applyFont="1" applyFill="1" applyBorder="1" applyAlignment="1">
      <alignment horizontal="center" vertical="center"/>
    </xf>
    <xf numFmtId="3" fontId="6" fillId="24" borderId="7" xfId="42" applyNumberFormat="1" applyFont="1" applyFill="1" applyBorder="1" applyAlignment="1">
      <alignment horizontal="center" vertical="center"/>
    </xf>
    <xf numFmtId="3" fontId="27" fillId="24" borderId="1" xfId="42" applyNumberFormat="1" applyFont="1" applyFill="1" applyBorder="1" applyAlignment="1">
      <alignment horizontal="center" vertical="center"/>
    </xf>
    <xf numFmtId="3" fontId="6" fillId="24" borderId="1" xfId="42" applyNumberFormat="1" applyFont="1" applyFill="1" applyBorder="1" applyAlignment="1">
      <alignment horizontal="center" vertical="center"/>
    </xf>
    <xf numFmtId="3" fontId="6" fillId="24" borderId="4" xfId="42" applyNumberFormat="1" applyFont="1" applyFill="1" applyBorder="1" applyAlignment="1">
      <alignment horizontal="center" vertical="center"/>
    </xf>
    <xf numFmtId="3" fontId="6" fillId="2" borderId="1" xfId="42" applyNumberFormat="1" applyFont="1" applyFill="1" applyBorder="1" applyAlignment="1">
      <alignment horizontal="center" vertical="center"/>
    </xf>
    <xf numFmtId="3" fontId="6" fillId="3" borderId="7" xfId="42" applyNumberFormat="1" applyFont="1" applyFill="1" applyBorder="1" applyAlignment="1">
      <alignment horizontal="center" vertical="center"/>
    </xf>
    <xf numFmtId="3" fontId="6" fillId="3" borderId="1" xfId="42" applyNumberFormat="1" applyFont="1" applyFill="1" applyBorder="1" applyAlignment="1">
      <alignment horizontal="center" vertical="center"/>
    </xf>
    <xf numFmtId="3" fontId="6" fillId="3" borderId="4" xfId="42" applyNumberFormat="1" applyFont="1" applyFill="1" applyBorder="1" applyAlignment="1">
      <alignment horizontal="center" vertical="center"/>
    </xf>
    <xf numFmtId="3" fontId="6" fillId="2" borderId="4" xfId="42" applyNumberFormat="1" applyFont="1" applyFill="1" applyBorder="1" applyAlignment="1">
      <alignment horizontal="center" vertical="center"/>
    </xf>
    <xf numFmtId="3" fontId="6" fillId="41" borderId="7" xfId="42" applyNumberFormat="1" applyFont="1" applyFill="1" applyBorder="1" applyAlignment="1">
      <alignment horizontal="center" vertical="center"/>
    </xf>
    <xf numFmtId="3" fontId="6" fillId="41" borderId="1" xfId="42" applyNumberFormat="1" applyFont="1" applyFill="1" applyBorder="1" applyAlignment="1">
      <alignment horizontal="center" vertical="center"/>
    </xf>
    <xf numFmtId="3" fontId="6" fillId="41" borderId="4" xfId="42" applyNumberFormat="1" applyFont="1" applyFill="1" applyBorder="1" applyAlignment="1">
      <alignment horizontal="center" vertical="center"/>
    </xf>
    <xf numFmtId="3" fontId="6" fillId="2" borderId="7" xfId="42" applyNumberFormat="1" applyFont="1" applyFill="1" applyBorder="1" applyAlignment="1">
      <alignment horizontal="center" vertical="center"/>
    </xf>
    <xf numFmtId="3" fontId="27" fillId="2" borderId="4" xfId="42" applyNumberFormat="1" applyFont="1" applyFill="1" applyBorder="1" applyAlignment="1">
      <alignment horizontal="center" vertical="center"/>
    </xf>
    <xf numFmtId="1" fontId="6" fillId="41" borderId="7" xfId="42" applyNumberFormat="1" applyFont="1" applyFill="1" applyBorder="1" applyAlignment="1">
      <alignment horizontal="center" vertical="center"/>
    </xf>
    <xf numFmtId="1" fontId="6" fillId="41" borderId="1" xfId="42" applyNumberFormat="1" applyFont="1" applyFill="1" applyBorder="1" applyAlignment="1">
      <alignment horizontal="center" vertical="center"/>
    </xf>
    <xf numFmtId="1" fontId="6" fillId="3" borderId="8" xfId="42" applyNumberFormat="1" applyFont="1" applyFill="1" applyBorder="1" applyAlignment="1">
      <alignment horizontal="center" vertical="center"/>
    </xf>
    <xf numFmtId="1" fontId="6" fillId="3" borderId="53" xfId="42" applyNumberFormat="1" applyFont="1" applyFill="1" applyBorder="1" applyAlignment="1">
      <alignment horizontal="center" vertical="center"/>
    </xf>
    <xf numFmtId="1" fontId="6" fillId="3" borderId="9" xfId="42" applyNumberFormat="1" applyFont="1" applyFill="1" applyBorder="1" applyAlignment="1">
      <alignment horizontal="center" vertical="center"/>
    </xf>
    <xf numFmtId="1" fontId="6" fillId="31" borderId="7" xfId="40" applyNumberFormat="1" applyFont="1" applyFill="1" applyBorder="1" applyAlignment="1">
      <alignment horizontal="center" vertical="center"/>
    </xf>
    <xf numFmtId="1" fontId="6" fillId="2" borderId="1" xfId="40" applyNumberFormat="1" applyFont="1" applyFill="1" applyBorder="1" applyAlignment="1">
      <alignment horizontal="center" vertical="center"/>
    </xf>
    <xf numFmtId="1" fontId="6" fillId="2" borderId="4" xfId="40" applyNumberFormat="1" applyFont="1" applyFill="1" applyBorder="1" applyAlignment="1">
      <alignment horizontal="center" vertical="center"/>
    </xf>
    <xf numFmtId="3" fontId="6" fillId="3" borderId="7" xfId="40" applyNumberFormat="1" applyFont="1" applyFill="1" applyBorder="1" applyAlignment="1">
      <alignment horizontal="center" vertical="center"/>
    </xf>
    <xf numFmtId="3" fontId="6" fillId="3" borderId="1" xfId="40" applyNumberFormat="1" applyFont="1" applyFill="1" applyBorder="1" applyAlignment="1">
      <alignment horizontal="center" vertical="center"/>
    </xf>
    <xf numFmtId="3" fontId="6" fillId="3" borderId="4" xfId="40" applyNumberFormat="1" applyFont="1" applyFill="1" applyBorder="1" applyAlignment="1">
      <alignment horizontal="center" vertical="center"/>
    </xf>
    <xf numFmtId="1" fontId="6" fillId="2" borderId="7" xfId="40" applyNumberFormat="1" applyFont="1" applyFill="1" applyBorder="1" applyAlignment="1">
      <alignment horizontal="center" vertical="center"/>
    </xf>
    <xf numFmtId="3" fontId="6" fillId="2" borderId="1" xfId="40" applyNumberFormat="1" applyFont="1" applyFill="1" applyBorder="1" applyAlignment="1">
      <alignment horizontal="center" vertical="center"/>
    </xf>
    <xf numFmtId="3" fontId="6" fillId="2" borderId="4" xfId="40" applyNumberFormat="1" applyFont="1" applyFill="1" applyBorder="1" applyAlignment="1">
      <alignment horizontal="center" vertical="center"/>
    </xf>
    <xf numFmtId="1" fontId="6" fillId="3" borderId="7" xfId="40" applyNumberFormat="1" applyFont="1" applyFill="1" applyBorder="1" applyAlignment="1">
      <alignment horizontal="center" vertical="center"/>
    </xf>
    <xf numFmtId="1" fontId="6" fillId="3" borderId="1" xfId="40" applyNumberFormat="1" applyFont="1" applyFill="1" applyBorder="1" applyAlignment="1">
      <alignment horizontal="center" vertical="center"/>
    </xf>
    <xf numFmtId="3" fontId="6" fillId="2" borderId="7" xfId="40" applyNumberFormat="1" applyFont="1" applyFill="1" applyBorder="1" applyAlignment="1">
      <alignment horizontal="center" vertical="center"/>
    </xf>
    <xf numFmtId="1" fontId="6" fillId="2" borderId="7" xfId="40" applyNumberFormat="1" applyFont="1" applyFill="1" applyBorder="1" applyAlignment="1">
      <alignment horizontal="center"/>
    </xf>
    <xf numFmtId="1" fontId="6" fillId="2" borderId="1" xfId="40" applyNumberFormat="1" applyFont="1" applyFill="1" applyBorder="1" applyAlignment="1">
      <alignment horizontal="center"/>
    </xf>
    <xf numFmtId="1" fontId="6" fillId="2" borderId="4" xfId="40" applyNumberFormat="1" applyFont="1" applyFill="1" applyBorder="1" applyAlignment="1">
      <alignment horizontal="center"/>
    </xf>
    <xf numFmtId="3" fontId="6" fillId="3" borderId="9" xfId="40" applyNumberFormat="1" applyFont="1" applyFill="1" applyBorder="1" applyAlignment="1">
      <alignment horizontal="center"/>
    </xf>
    <xf numFmtId="3" fontId="6" fillId="3" borderId="10" xfId="40" applyNumberFormat="1" applyFont="1" applyFill="1" applyBorder="1" applyAlignment="1">
      <alignment horizontal="center"/>
    </xf>
    <xf numFmtId="3" fontId="27" fillId="2" borderId="1" xfId="40" applyNumberFormat="1" applyFont="1" applyFill="1" applyBorder="1" applyAlignment="1">
      <alignment horizontal="center" vertical="center"/>
    </xf>
    <xf numFmtId="1" fontId="6" fillId="20" borderId="3" xfId="34" applyNumberFormat="1" applyFont="1" applyFill="1" applyBorder="1" applyAlignment="1">
      <alignment horizontal="center" vertical="center"/>
    </xf>
    <xf numFmtId="1" fontId="6" fillId="20" borderId="5" xfId="34" applyNumberFormat="1" applyFont="1" applyFill="1" applyBorder="1" applyAlignment="1">
      <alignment horizontal="center" vertical="center"/>
    </xf>
    <xf numFmtId="1" fontId="6" fillId="20" borderId="6" xfId="34" applyNumberFormat="1" applyFont="1" applyFill="1" applyBorder="1" applyAlignment="1">
      <alignment horizontal="center" vertical="center"/>
    </xf>
    <xf numFmtId="3" fontId="6" fillId="3" borderId="7" xfId="34" applyNumberFormat="1" applyFont="1" applyFill="1" applyBorder="1" applyAlignment="1">
      <alignment horizontal="center" vertical="center"/>
    </xf>
    <xf numFmtId="3" fontId="6" fillId="3" borderId="1" xfId="34" applyNumberFormat="1" applyFont="1" applyFill="1" applyBorder="1" applyAlignment="1">
      <alignment horizontal="center" vertical="center"/>
    </xf>
    <xf numFmtId="3" fontId="6" fillId="3" borderId="4" xfId="34" applyNumberFormat="1" applyFont="1" applyFill="1" applyBorder="1" applyAlignment="1">
      <alignment horizontal="center" vertical="center"/>
    </xf>
    <xf numFmtId="1" fontId="6" fillId="2" borderId="7" xfId="34" applyNumberFormat="1" applyFont="1" applyFill="1" applyBorder="1" applyAlignment="1">
      <alignment horizontal="center" vertical="center"/>
    </xf>
    <xf numFmtId="1" fontId="6" fillId="2" borderId="1" xfId="34" applyNumberFormat="1" applyFont="1" applyFill="1" applyBorder="1" applyAlignment="1">
      <alignment horizontal="center" vertical="center"/>
    </xf>
    <xf numFmtId="3" fontId="6" fillId="2" borderId="1" xfId="34" applyNumberFormat="1" applyFont="1" applyFill="1" applyBorder="1" applyAlignment="1">
      <alignment horizontal="center" vertical="center"/>
    </xf>
    <xf numFmtId="3" fontId="6" fillId="2" borderId="4" xfId="34" applyNumberFormat="1" applyFont="1" applyFill="1" applyBorder="1" applyAlignment="1">
      <alignment horizontal="center" vertical="center"/>
    </xf>
    <xf numFmtId="1" fontId="6" fillId="3" borderId="7" xfId="34" applyNumberFormat="1" applyFont="1" applyFill="1" applyBorder="1" applyAlignment="1">
      <alignment horizontal="center" vertical="center"/>
    </xf>
    <xf numFmtId="1" fontId="6" fillId="3" borderId="1" xfId="34" applyNumberFormat="1" applyFont="1" applyFill="1" applyBorder="1" applyAlignment="1">
      <alignment horizontal="center" vertical="center"/>
    </xf>
    <xf numFmtId="3" fontId="6" fillId="2" borderId="7" xfId="34" applyNumberFormat="1" applyFont="1" applyFill="1" applyBorder="1" applyAlignment="1">
      <alignment horizontal="center" vertical="center"/>
    </xf>
    <xf numFmtId="3" fontId="6" fillId="3" borderId="19" xfId="34" applyNumberFormat="1" applyFont="1" applyFill="1" applyBorder="1" applyAlignment="1">
      <alignment horizontal="center"/>
    </xf>
    <xf numFmtId="3" fontId="6" fillId="3" borderId="61" xfId="34" applyNumberFormat="1" applyFont="1" applyFill="1" applyBorder="1" applyAlignment="1">
      <alignment horizontal="center"/>
    </xf>
    <xf numFmtId="3" fontId="6" fillId="3" borderId="1" xfId="34" applyNumberFormat="1" applyFont="1" applyFill="1" applyBorder="1" applyAlignment="1">
      <alignment horizontal="center"/>
    </xf>
    <xf numFmtId="3" fontId="6" fillId="3" borderId="31" xfId="34" applyNumberFormat="1" applyFont="1" applyFill="1" applyBorder="1" applyAlignment="1">
      <alignment horizontal="center"/>
    </xf>
    <xf numFmtId="3" fontId="6" fillId="3" borderId="4" xfId="34" applyNumberFormat="1" applyFont="1" applyFill="1" applyBorder="1" applyAlignment="1">
      <alignment horizontal="center"/>
    </xf>
    <xf numFmtId="3" fontId="6" fillId="3" borderId="7" xfId="34" applyNumberFormat="1" applyFont="1" applyFill="1" applyBorder="1" applyAlignment="1">
      <alignment horizontal="center"/>
    </xf>
    <xf numFmtId="1" fontId="6" fillId="2" borderId="7" xfId="34" applyNumberFormat="1" applyFont="1" applyFill="1" applyBorder="1" applyAlignment="1">
      <alignment horizontal="center"/>
    </xf>
    <xf numFmtId="1" fontId="6" fillId="2" borderId="1" xfId="34" applyNumberFormat="1" applyFont="1" applyFill="1" applyBorder="1" applyAlignment="1">
      <alignment horizontal="center"/>
    </xf>
    <xf numFmtId="3" fontId="6" fillId="2" borderId="4" xfId="34" applyNumberFormat="1" applyFont="1" applyFill="1" applyBorder="1" applyAlignment="1">
      <alignment horizontal="center"/>
    </xf>
    <xf numFmtId="3" fontId="6" fillId="3" borderId="8" xfId="34" applyNumberFormat="1" applyFont="1" applyFill="1" applyBorder="1" applyAlignment="1">
      <alignment horizontal="center"/>
    </xf>
    <xf numFmtId="3" fontId="6" fillId="3" borderId="9" xfId="34" applyNumberFormat="1" applyFont="1" applyFill="1" applyBorder="1" applyAlignment="1">
      <alignment horizontal="center"/>
    </xf>
    <xf numFmtId="3" fontId="6" fillId="3" borderId="10" xfId="34" applyNumberFormat="1" applyFont="1" applyFill="1" applyBorder="1" applyAlignment="1">
      <alignment horizontal="center"/>
    </xf>
    <xf numFmtId="3" fontId="6" fillId="2" borderId="3" xfId="34" applyNumberFormat="1" applyFont="1" applyFill="1" applyBorder="1" applyAlignment="1">
      <alignment horizontal="center" vertical="center"/>
    </xf>
    <xf numFmtId="3" fontId="6" fillId="2" borderId="5" xfId="34" applyNumberFormat="1" applyFont="1" applyFill="1" applyBorder="1" applyAlignment="1">
      <alignment horizontal="center" vertical="center"/>
    </xf>
    <xf numFmtId="3" fontId="6" fillId="2" borderId="6" xfId="34" applyNumberFormat="1" applyFont="1" applyFill="1" applyBorder="1" applyAlignment="1">
      <alignment horizontal="center" vertical="center"/>
    </xf>
    <xf numFmtId="3" fontId="61" fillId="21" borderId="1" xfId="34" applyNumberFormat="1" applyFont="1" applyFill="1" applyBorder="1" applyAlignment="1">
      <alignment horizontal="center" vertical="center"/>
    </xf>
    <xf numFmtId="3" fontId="27" fillId="2" borderId="1" xfId="34" applyNumberFormat="1" applyFont="1" applyFill="1" applyBorder="1" applyAlignment="1">
      <alignment horizontal="center" vertical="center"/>
    </xf>
    <xf numFmtId="3" fontId="6" fillId="2" borderId="34" xfId="35" applyNumberFormat="1" applyFont="1" applyFill="1" applyBorder="1" applyAlignment="1">
      <alignment horizontal="center" vertical="center"/>
    </xf>
    <xf numFmtId="3" fontId="6" fillId="2" borderId="5" xfId="35" applyNumberFormat="1" applyFont="1" applyFill="1" applyBorder="1" applyAlignment="1">
      <alignment horizontal="center" vertical="center"/>
    </xf>
    <xf numFmtId="3" fontId="6" fillId="2" borderId="6" xfId="35" applyNumberFormat="1" applyFont="1" applyFill="1" applyBorder="1" applyAlignment="1">
      <alignment horizontal="center" vertical="center"/>
    </xf>
    <xf numFmtId="3" fontId="6" fillId="24" borderId="7" xfId="35" applyNumberFormat="1" applyFont="1" applyFill="1" applyBorder="1" applyAlignment="1">
      <alignment horizontal="center" vertical="center"/>
    </xf>
    <xf numFmtId="3" fontId="6" fillId="24" borderId="1" xfId="35" applyNumberFormat="1" applyFont="1" applyFill="1" applyBorder="1" applyAlignment="1">
      <alignment horizontal="center" vertical="center"/>
    </xf>
    <xf numFmtId="3" fontId="6" fillId="24" borderId="4" xfId="35" applyNumberFormat="1" applyFont="1" applyFill="1" applyBorder="1" applyAlignment="1">
      <alignment horizontal="center" vertical="center"/>
    </xf>
    <xf numFmtId="3" fontId="6" fillId="2" borderId="7" xfId="35" applyNumberFormat="1" applyFont="1" applyFill="1" applyBorder="1" applyAlignment="1">
      <alignment horizontal="center" vertical="center"/>
    </xf>
    <xf numFmtId="3" fontId="6" fillId="2" borderId="1" xfId="35" applyNumberFormat="1" applyFont="1" applyFill="1" applyBorder="1" applyAlignment="1">
      <alignment horizontal="center" vertical="center"/>
    </xf>
    <xf numFmtId="3" fontId="6" fillId="2" borderId="4" xfId="35" applyNumberFormat="1" applyFont="1" applyFill="1" applyBorder="1" applyAlignment="1">
      <alignment horizontal="center" vertical="center"/>
    </xf>
    <xf numFmtId="3" fontId="6" fillId="24" borderId="28" xfId="35" applyNumberFormat="1" applyFont="1" applyFill="1" applyBorder="1" applyAlignment="1">
      <alignment horizontal="center" vertical="center"/>
    </xf>
    <xf numFmtId="3" fontId="6" fillId="24" borderId="11" xfId="35" applyNumberFormat="1" applyFont="1" applyFill="1" applyBorder="1" applyAlignment="1">
      <alignment horizontal="center" vertical="center"/>
    </xf>
    <xf numFmtId="3" fontId="6" fillId="24" borderId="26" xfId="35" applyNumberFormat="1" applyFont="1" applyFill="1" applyBorder="1" applyAlignment="1">
      <alignment horizontal="center" vertical="center"/>
    </xf>
    <xf numFmtId="3" fontId="6" fillId="24" borderId="44" xfId="35" applyNumberFormat="1" applyFont="1" applyFill="1" applyBorder="1" applyAlignment="1">
      <alignment horizontal="center" vertical="center"/>
    </xf>
    <xf numFmtId="3" fontId="6" fillId="2" borderId="54" xfId="35" applyNumberFormat="1" applyFont="1" applyFill="1" applyBorder="1" applyAlignment="1">
      <alignment horizontal="center" vertical="center"/>
    </xf>
    <xf numFmtId="3" fontId="6" fillId="24" borderId="54" xfId="35" applyNumberFormat="1" applyFont="1" applyFill="1" applyBorder="1" applyAlignment="1">
      <alignment horizontal="center" vertical="center"/>
    </xf>
    <xf numFmtId="1" fontId="6" fillId="2" borderId="54" xfId="35" applyNumberFormat="1" applyFont="1" applyFill="1" applyBorder="1" applyAlignment="1">
      <alignment horizontal="center" vertical="center"/>
    </xf>
    <xf numFmtId="1" fontId="6" fillId="2" borderId="1" xfId="35" applyNumberFormat="1" applyFont="1" applyFill="1" applyBorder="1" applyAlignment="1">
      <alignment horizontal="center" vertical="center"/>
    </xf>
    <xf numFmtId="3" fontId="6" fillId="24" borderId="8" xfId="35" applyNumberFormat="1" applyFont="1" applyFill="1" applyBorder="1" applyAlignment="1">
      <alignment horizontal="center" vertical="center"/>
    </xf>
    <xf numFmtId="3" fontId="6" fillId="24" borderId="9" xfId="35" applyNumberFormat="1" applyFont="1" applyFill="1" applyBorder="1" applyAlignment="1">
      <alignment horizontal="center" vertical="center"/>
    </xf>
    <xf numFmtId="3" fontId="6" fillId="24" borderId="10" xfId="35" applyNumberFormat="1" applyFont="1" applyFill="1" applyBorder="1" applyAlignment="1">
      <alignment horizontal="center" vertical="center"/>
    </xf>
    <xf numFmtId="3" fontId="44" fillId="0" borderId="14" xfId="15" applyNumberFormat="1" applyFont="1" applyBorder="1" applyAlignment="1" applyProtection="1">
      <alignment horizontal="center" vertical="center"/>
      <protection hidden="1"/>
    </xf>
    <xf numFmtId="0" fontId="44" fillId="19" borderId="14" xfId="15" applyFont="1" applyFill="1" applyBorder="1" applyAlignment="1" applyProtection="1">
      <alignment horizontal="center" vertical="center"/>
      <protection hidden="1"/>
    </xf>
    <xf numFmtId="0" fontId="44" fillId="2" borderId="14" xfId="15" applyFont="1" applyFill="1" applyBorder="1" applyAlignment="1" applyProtection="1">
      <alignment horizontal="center" vertical="center"/>
      <protection hidden="1"/>
    </xf>
    <xf numFmtId="3" fontId="81" fillId="19" borderId="14" xfId="33" applyNumberFormat="1" applyFont="1" applyFill="1" applyBorder="1" applyAlignment="1">
      <alignment horizontal="center" vertical="center"/>
    </xf>
    <xf numFmtId="0" fontId="81" fillId="20" borderId="14" xfId="33" applyFont="1" applyFill="1" applyBorder="1" applyAlignment="1">
      <alignment horizontal="center" vertical="center"/>
    </xf>
    <xf numFmtId="0" fontId="81" fillId="19" borderId="29" xfId="33" applyFont="1" applyFill="1" applyBorder="1" applyAlignment="1">
      <alignment horizontal="center" vertical="center"/>
    </xf>
    <xf numFmtId="0" fontId="16" fillId="3" borderId="47" xfId="15" applyFont="1" applyFill="1" applyBorder="1" applyAlignment="1" applyProtection="1">
      <alignment horizontal="left" vertical="center" indent="1"/>
      <protection hidden="1"/>
    </xf>
    <xf numFmtId="0" fontId="43" fillId="5" borderId="47" xfId="15" applyFont="1" applyFill="1" applyBorder="1" applyAlignment="1" applyProtection="1">
      <alignment horizontal="left" vertical="center" indent="1"/>
      <protection hidden="1"/>
    </xf>
    <xf numFmtId="0" fontId="43" fillId="5" borderId="48" xfId="15" applyFont="1" applyFill="1" applyBorder="1" applyAlignment="1" applyProtection="1">
      <alignment horizontal="left" vertical="center" indent="1"/>
      <protection hidden="1"/>
    </xf>
    <xf numFmtId="0" fontId="5" fillId="2" borderId="50" xfId="29" applyFont="1" applyFill="1" applyBorder="1" applyAlignment="1">
      <alignment horizontal="center" vertical="center"/>
    </xf>
    <xf numFmtId="0" fontId="10" fillId="2" borderId="1" xfId="29" applyFont="1" applyFill="1" applyBorder="1" applyAlignment="1">
      <alignment horizontal="center"/>
    </xf>
    <xf numFmtId="0" fontId="5" fillId="0" borderId="0" xfId="5" applyAlignment="1" applyProtection="1">
      <alignment vertical="center"/>
      <protection hidden="1"/>
    </xf>
    <xf numFmtId="0" fontId="4" fillId="0" borderId="0" xfId="23"/>
    <xf numFmtId="0" fontId="16" fillId="0" borderId="13" xfId="15" applyFont="1" applyBorder="1"/>
    <xf numFmtId="3" fontId="6" fillId="0" borderId="7" xfId="15" applyNumberFormat="1" applyFont="1" applyBorder="1" applyAlignment="1" applyProtection="1">
      <alignment horizontal="center" vertical="center"/>
      <protection hidden="1"/>
    </xf>
    <xf numFmtId="3" fontId="6" fillId="0" borderId="1" xfId="15" applyNumberFormat="1" applyFont="1" applyBorder="1" applyAlignment="1" applyProtection="1">
      <alignment horizontal="center" vertical="center"/>
      <protection hidden="1"/>
    </xf>
    <xf numFmtId="3" fontId="6" fillId="0" borderId="4" xfId="15" applyNumberFormat="1" applyFont="1" applyBorder="1" applyAlignment="1" applyProtection="1">
      <alignment horizontal="center" vertical="center"/>
      <protection hidden="1"/>
    </xf>
    <xf numFmtId="0" fontId="16" fillId="0" borderId="68" xfId="15" applyFont="1" applyBorder="1" applyAlignment="1">
      <alignment wrapText="1"/>
    </xf>
    <xf numFmtId="3" fontId="6" fillId="0" borderId="8" xfId="15" applyNumberFormat="1" applyFont="1" applyBorder="1" applyAlignment="1" applyProtection="1">
      <alignment horizontal="center" vertical="center"/>
      <protection hidden="1"/>
    </xf>
    <xf numFmtId="3" fontId="6" fillId="0" borderId="9" xfId="15" applyNumberFormat="1" applyFont="1" applyBorder="1" applyAlignment="1" applyProtection="1">
      <alignment horizontal="center" vertical="center"/>
      <protection hidden="1"/>
    </xf>
    <xf numFmtId="3" fontId="6" fillId="0" borderId="10" xfId="15" applyNumberFormat="1" applyFont="1" applyBorder="1" applyAlignment="1" applyProtection="1">
      <alignment horizontal="center" vertical="center"/>
      <protection hidden="1"/>
    </xf>
    <xf numFmtId="0" fontId="84" fillId="0" borderId="87" xfId="0" applyFont="1" applyBorder="1" applyAlignment="1" applyProtection="1">
      <alignment horizontal="center" vertical="center"/>
      <protection hidden="1"/>
    </xf>
    <xf numFmtId="0" fontId="16" fillId="0" borderId="85" xfId="26" applyFont="1" applyBorder="1" applyAlignment="1">
      <alignment horizontal="left" wrapText="1"/>
    </xf>
    <xf numFmtId="3" fontId="6" fillId="0" borderId="88" xfId="0" applyNumberFormat="1" applyFont="1" applyBorder="1" applyAlignment="1" applyProtection="1">
      <alignment horizontal="center" vertical="center"/>
      <protection hidden="1"/>
    </xf>
    <xf numFmtId="3" fontId="6" fillId="0" borderId="82" xfId="0" applyNumberFormat="1" applyFont="1" applyBorder="1" applyAlignment="1" applyProtection="1">
      <alignment horizontal="center" vertical="center"/>
      <protection hidden="1"/>
    </xf>
    <xf numFmtId="3" fontId="6" fillId="0" borderId="83" xfId="0" applyNumberFormat="1" applyFont="1" applyBorder="1" applyAlignment="1" applyProtection="1">
      <alignment horizontal="center" vertical="center"/>
      <protection hidden="1"/>
    </xf>
    <xf numFmtId="0" fontId="16" fillId="2" borderId="45" xfId="29" applyFont="1" applyFill="1" applyBorder="1" applyAlignment="1">
      <alignment horizontal="left"/>
    </xf>
    <xf numFmtId="0" fontId="10" fillId="2" borderId="55" xfId="29" applyFont="1" applyFill="1" applyBorder="1" applyAlignment="1">
      <alignment horizontal="center"/>
    </xf>
    <xf numFmtId="0" fontId="10" fillId="2" borderId="56" xfId="29" applyFont="1" applyFill="1" applyBorder="1" applyAlignment="1">
      <alignment horizontal="center"/>
    </xf>
    <xf numFmtId="0" fontId="16" fillId="3" borderId="42" xfId="29" applyFont="1" applyFill="1" applyBorder="1" applyAlignment="1">
      <alignment horizontal="left"/>
    </xf>
    <xf numFmtId="0" fontId="5" fillId="3" borderId="50" xfId="29" applyFont="1" applyFill="1" applyBorder="1" applyAlignment="1">
      <alignment horizontal="center"/>
    </xf>
    <xf numFmtId="0" fontId="5" fillId="3" borderId="52" xfId="29" applyFont="1" applyFill="1" applyBorder="1" applyAlignment="1">
      <alignment horizontal="center"/>
    </xf>
    <xf numFmtId="0" fontId="16" fillId="2" borderId="42" xfId="29" applyFont="1" applyFill="1" applyBorder="1" applyAlignment="1">
      <alignment horizontal="left"/>
    </xf>
    <xf numFmtId="0" fontId="5" fillId="0" borderId="0" xfId="29" applyFont="1" applyAlignment="1">
      <alignment horizontal="center" vertical="center"/>
    </xf>
    <xf numFmtId="0" fontId="5" fillId="0" borderId="94" xfId="29" applyFont="1" applyBorder="1" applyAlignment="1">
      <alignment horizontal="center" vertical="center"/>
    </xf>
    <xf numFmtId="3" fontId="10" fillId="0" borderId="95" xfId="29" applyNumberFormat="1" applyFont="1" applyBorder="1" applyAlignment="1">
      <alignment horizontal="center"/>
    </xf>
    <xf numFmtId="0" fontId="16" fillId="2" borderId="21" xfId="29" applyFont="1" applyFill="1" applyBorder="1"/>
    <xf numFmtId="0" fontId="10" fillId="2" borderId="4" xfId="29" applyFont="1" applyFill="1" applyBorder="1" applyAlignment="1">
      <alignment horizontal="center"/>
    </xf>
    <xf numFmtId="0" fontId="16" fillId="3" borderId="21" xfId="29" applyFont="1" applyFill="1" applyBorder="1"/>
    <xf numFmtId="0" fontId="100" fillId="3" borderId="1" xfId="29" applyFont="1" applyFill="1" applyBorder="1" applyAlignment="1">
      <alignment horizontal="center"/>
    </xf>
    <xf numFmtId="0" fontId="5" fillId="3" borderId="1" xfId="29" applyFont="1" applyFill="1" applyBorder="1" applyAlignment="1">
      <alignment horizontal="center"/>
    </xf>
    <xf numFmtId="0" fontId="5" fillId="3" borderId="4" xfId="29" applyFont="1" applyFill="1" applyBorder="1" applyAlignment="1">
      <alignment horizontal="center"/>
    </xf>
    <xf numFmtId="0" fontId="10" fillId="2" borderId="11" xfId="29" applyFont="1" applyFill="1" applyBorder="1" applyAlignment="1">
      <alignment horizontal="center"/>
    </xf>
    <xf numFmtId="0" fontId="10" fillId="2" borderId="26" xfId="29" applyFont="1" applyFill="1" applyBorder="1" applyAlignment="1">
      <alignment horizontal="center"/>
    </xf>
    <xf numFmtId="1" fontId="10" fillId="3" borderId="1" xfId="29" applyNumberFormat="1" applyFont="1" applyFill="1" applyBorder="1" applyAlignment="1">
      <alignment horizontal="center"/>
    </xf>
    <xf numFmtId="1" fontId="10" fillId="3" borderId="0" xfId="29" applyNumberFormat="1" applyFont="1" applyFill="1" applyAlignment="1">
      <alignment horizontal="center"/>
    </xf>
    <xf numFmtId="0" fontId="10" fillId="3" borderId="1" xfId="29" applyFont="1" applyFill="1" applyBorder="1" applyAlignment="1">
      <alignment horizontal="center"/>
    </xf>
    <xf numFmtId="0" fontId="5" fillId="3" borderId="0" xfId="29" applyFont="1" applyFill="1" applyAlignment="1">
      <alignment horizontal="center"/>
    </xf>
    <xf numFmtId="3" fontId="10" fillId="3" borderId="1" xfId="29" applyNumberFormat="1" applyFont="1" applyFill="1" applyBorder="1" applyAlignment="1">
      <alignment horizontal="center"/>
    </xf>
    <xf numFmtId="0" fontId="10" fillId="3" borderId="4" xfId="29" applyFont="1" applyFill="1" applyBorder="1" applyAlignment="1">
      <alignment horizontal="center"/>
    </xf>
    <xf numFmtId="1" fontId="10" fillId="3" borderId="4" xfId="29" applyNumberFormat="1" applyFont="1" applyFill="1" applyBorder="1" applyAlignment="1">
      <alignment horizontal="center"/>
    </xf>
    <xf numFmtId="1" fontId="10" fillId="2" borderId="1" xfId="29" applyNumberFormat="1" applyFont="1" applyFill="1" applyBorder="1" applyAlignment="1">
      <alignment horizontal="center"/>
    </xf>
    <xf numFmtId="1" fontId="10" fillId="2" borderId="0" xfId="29" applyNumberFormat="1" applyFont="1" applyFill="1" applyAlignment="1">
      <alignment horizontal="center"/>
    </xf>
    <xf numFmtId="1" fontId="101" fillId="2" borderId="15" xfId="29" applyNumberFormat="1" applyFont="1" applyFill="1" applyBorder="1" applyAlignment="1">
      <alignment horizontal="center"/>
    </xf>
    <xf numFmtId="1" fontId="101" fillId="2" borderId="96" xfId="29" applyNumberFormat="1" applyFont="1" applyFill="1" applyBorder="1" applyAlignment="1">
      <alignment horizontal="center"/>
    </xf>
    <xf numFmtId="1" fontId="10" fillId="2" borderId="14" xfId="29" applyNumberFormat="1" applyFont="1" applyFill="1" applyBorder="1" applyAlignment="1">
      <alignment horizontal="center"/>
    </xf>
    <xf numFmtId="0" fontId="10" fillId="2" borderId="32" xfId="29" applyFont="1" applyFill="1" applyBorder="1" applyAlignment="1">
      <alignment horizontal="center"/>
    </xf>
    <xf numFmtId="3" fontId="10" fillId="3" borderId="4" xfId="29" applyNumberFormat="1" applyFont="1" applyFill="1" applyBorder="1" applyAlignment="1">
      <alignment horizontal="center"/>
    </xf>
    <xf numFmtId="0" fontId="16" fillId="3" borderId="22" xfId="29" applyFont="1" applyFill="1" applyBorder="1"/>
    <xf numFmtId="0" fontId="103" fillId="9" borderId="11" xfId="16" applyFont="1" applyFill="1" applyBorder="1" applyAlignment="1" applyProtection="1">
      <alignment horizontal="center"/>
      <protection hidden="1"/>
    </xf>
    <xf numFmtId="0" fontId="3" fillId="5" borderId="12" xfId="25" applyFill="1" applyBorder="1" applyProtection="1">
      <protection hidden="1"/>
    </xf>
    <xf numFmtId="0" fontId="16" fillId="3" borderId="22" xfId="27" applyFont="1" applyFill="1" applyBorder="1" applyProtection="1">
      <protection hidden="1"/>
    </xf>
    <xf numFmtId="3" fontId="51" fillId="3" borderId="9" xfId="27" applyNumberFormat="1" applyFont="1" applyFill="1" applyBorder="1" applyAlignment="1" applyProtection="1">
      <alignment horizontal="center"/>
      <protection hidden="1"/>
    </xf>
    <xf numFmtId="3" fontId="51" fillId="3" borderId="10" xfId="27" applyNumberFormat="1" applyFont="1" applyFill="1" applyBorder="1" applyAlignment="1" applyProtection="1">
      <alignment horizontal="center"/>
      <protection hidden="1"/>
    </xf>
    <xf numFmtId="1" fontId="104" fillId="21" borderId="1" xfId="29" applyNumberFormat="1" applyFont="1" applyFill="1" applyBorder="1" applyAlignment="1">
      <alignment horizontal="center"/>
    </xf>
    <xf numFmtId="3" fontId="6" fillId="2" borderId="4" xfId="30" applyNumberFormat="1" applyFont="1" applyFill="1" applyBorder="1" applyAlignment="1">
      <alignment horizontal="center"/>
    </xf>
    <xf numFmtId="1" fontId="6" fillId="2" borderId="1" xfId="30" applyNumberFormat="1" applyFont="1" applyFill="1" applyBorder="1" applyAlignment="1">
      <alignment horizontal="center"/>
    </xf>
    <xf numFmtId="3" fontId="6" fillId="2" borderId="1" xfId="30" applyNumberFormat="1" applyFont="1" applyFill="1" applyBorder="1" applyAlignment="1">
      <alignment horizontal="center"/>
    </xf>
    <xf numFmtId="1" fontId="6" fillId="2" borderId="4" xfId="30" applyNumberFormat="1" applyFont="1" applyFill="1" applyBorder="1" applyAlignment="1">
      <alignment horizontal="center"/>
    </xf>
    <xf numFmtId="1" fontId="6" fillId="0" borderId="1" xfId="30" applyNumberFormat="1" applyFont="1" applyBorder="1" applyAlignment="1">
      <alignment horizontal="center"/>
    </xf>
    <xf numFmtId="1" fontId="11" fillId="17" borderId="17" xfId="32" applyNumberFormat="1" applyFont="1" applyFill="1" applyBorder="1" applyAlignment="1">
      <alignment horizontal="center" vertical="center"/>
    </xf>
    <xf numFmtId="1" fontId="11" fillId="17" borderId="24" xfId="32" applyNumberFormat="1" applyFont="1" applyFill="1" applyBorder="1" applyAlignment="1">
      <alignment horizontal="center" vertical="center"/>
    </xf>
    <xf numFmtId="1" fontId="11" fillId="17" borderId="38" xfId="32" applyNumberFormat="1" applyFont="1" applyFill="1" applyBorder="1" applyAlignment="1">
      <alignment horizontal="center" vertical="center"/>
    </xf>
    <xf numFmtId="1" fontId="6" fillId="2" borderId="7" xfId="44" applyNumberFormat="1" applyFont="1" applyFill="1" applyBorder="1" applyAlignment="1">
      <alignment horizontal="center" vertical="center"/>
    </xf>
    <xf numFmtId="3" fontId="6" fillId="3" borderId="8" xfId="44" applyNumberFormat="1" applyFont="1" applyFill="1" applyBorder="1" applyAlignment="1">
      <alignment horizontal="center" vertical="center"/>
    </xf>
    <xf numFmtId="3" fontId="6" fillId="31" borderId="7" xfId="44" applyNumberFormat="1" applyFont="1" applyFill="1" applyBorder="1" applyAlignment="1">
      <alignment horizontal="center" vertical="center"/>
    </xf>
    <xf numFmtId="3" fontId="6" fillId="31" borderId="4" xfId="44" applyNumberFormat="1" applyFont="1" applyFill="1" applyBorder="1" applyAlignment="1">
      <alignment horizontal="center" vertical="center"/>
    </xf>
    <xf numFmtId="3" fontId="6" fillId="3" borderId="7" xfId="44" applyNumberFormat="1" applyFont="1" applyFill="1" applyBorder="1" applyAlignment="1">
      <alignment horizontal="center" vertical="center"/>
    </xf>
    <xf numFmtId="3" fontId="27" fillId="2" borderId="7" xfId="44" applyNumberFormat="1" applyFont="1" applyFill="1" applyBorder="1" applyAlignment="1">
      <alignment horizontal="center" vertical="center"/>
    </xf>
    <xf numFmtId="1" fontId="11" fillId="15" borderId="17" xfId="40" applyNumberFormat="1" applyFont="1" applyFill="1" applyBorder="1" applyAlignment="1">
      <alignment horizontal="center" vertical="center"/>
    </xf>
    <xf numFmtId="1" fontId="11" fillId="15" borderId="24" xfId="40" applyNumberFormat="1" applyFont="1" applyFill="1" applyBorder="1" applyAlignment="1">
      <alignment horizontal="center" vertical="center"/>
    </xf>
    <xf numFmtId="1" fontId="11" fillId="15" borderId="38" xfId="40" applyNumberFormat="1" applyFont="1" applyFill="1" applyBorder="1" applyAlignment="1">
      <alignment horizontal="center" vertical="center"/>
    </xf>
    <xf numFmtId="3" fontId="6" fillId="3" borderId="8" xfId="40" applyNumberFormat="1" applyFont="1" applyFill="1" applyBorder="1" applyAlignment="1">
      <alignment horizontal="center" vertical="center"/>
    </xf>
    <xf numFmtId="3" fontId="6" fillId="3" borderId="9" xfId="40" applyNumberFormat="1" applyFont="1" applyFill="1" applyBorder="1" applyAlignment="1">
      <alignment horizontal="center" vertical="center"/>
    </xf>
    <xf numFmtId="3" fontId="6" fillId="3" borderId="10" xfId="40" applyNumberFormat="1" applyFont="1" applyFill="1" applyBorder="1" applyAlignment="1">
      <alignment horizontal="center" vertical="center"/>
    </xf>
    <xf numFmtId="1" fontId="11" fillId="15" borderId="24" xfId="34" applyNumberFormat="1" applyFont="1" applyFill="1" applyBorder="1" applyAlignment="1">
      <alignment horizontal="center" vertical="center"/>
    </xf>
    <xf numFmtId="1" fontId="11" fillId="15" borderId="38" xfId="34" applyNumberFormat="1" applyFont="1" applyFill="1" applyBorder="1" applyAlignment="1">
      <alignment horizontal="center" vertical="center"/>
    </xf>
    <xf numFmtId="3" fontId="6" fillId="25" borderId="50" xfId="35" applyNumberFormat="1" applyFont="1" applyFill="1" applyBorder="1" applyAlignment="1">
      <alignment horizontal="center" vertical="center"/>
    </xf>
    <xf numFmtId="1" fontId="6" fillId="24" borderId="1" xfId="35" applyNumberFormat="1" applyFont="1" applyFill="1" applyBorder="1" applyAlignment="1">
      <alignment horizontal="center" vertical="center"/>
    </xf>
    <xf numFmtId="1" fontId="6" fillId="26" borderId="50" xfId="35" applyNumberFormat="1" applyFont="1" applyFill="1" applyBorder="1" applyAlignment="1">
      <alignment horizontal="center" vertical="center"/>
    </xf>
    <xf numFmtId="3" fontId="6" fillId="26" borderId="50" xfId="35" applyNumberFormat="1" applyFont="1" applyFill="1" applyBorder="1" applyAlignment="1">
      <alignment horizontal="center" vertical="center"/>
    </xf>
    <xf numFmtId="3" fontId="6" fillId="41" borderId="1" xfId="35" applyNumberFormat="1" applyFont="1" applyFill="1" applyBorder="1" applyAlignment="1">
      <alignment horizontal="center" vertical="center"/>
    </xf>
    <xf numFmtId="3" fontId="6" fillId="41" borderId="4" xfId="35" applyNumberFormat="1" applyFont="1" applyFill="1" applyBorder="1" applyAlignment="1">
      <alignment horizontal="center" vertical="center"/>
    </xf>
    <xf numFmtId="1" fontId="6" fillId="3" borderId="1" xfId="35" applyNumberFormat="1" applyFont="1" applyFill="1" applyBorder="1" applyAlignment="1">
      <alignment horizontal="center" vertical="center"/>
    </xf>
    <xf numFmtId="1" fontId="6" fillId="27" borderId="50" xfId="35" applyNumberFormat="1" applyFont="1" applyFill="1" applyBorder="1" applyAlignment="1">
      <alignment horizontal="center" vertical="center"/>
    </xf>
    <xf numFmtId="3" fontId="6" fillId="3" borderId="4" xfId="35" applyNumberFormat="1" applyFont="1" applyFill="1" applyBorder="1" applyAlignment="1">
      <alignment horizontal="center" vertical="center"/>
    </xf>
    <xf numFmtId="3" fontId="6" fillId="41" borderId="9" xfId="35" applyNumberFormat="1" applyFont="1" applyFill="1" applyBorder="1" applyAlignment="1">
      <alignment horizontal="center" vertical="center"/>
    </xf>
    <xf numFmtId="3" fontId="6" fillId="41" borderId="10" xfId="35" applyNumberFormat="1" applyFont="1" applyFill="1" applyBorder="1" applyAlignment="1">
      <alignment horizontal="center" vertical="center"/>
    </xf>
    <xf numFmtId="3" fontId="6" fillId="25" borderId="55" xfId="36" applyNumberFormat="1" applyFont="1" applyFill="1" applyBorder="1" applyAlignment="1">
      <alignment horizontal="center" vertical="center"/>
    </xf>
    <xf numFmtId="3" fontId="6" fillId="25" borderId="56" xfId="36" applyNumberFormat="1" applyFont="1" applyFill="1" applyBorder="1" applyAlignment="1">
      <alignment horizontal="center" vertical="center"/>
    </xf>
    <xf numFmtId="1" fontId="6" fillId="3" borderId="50" xfId="36" applyNumberFormat="1" applyFont="1" applyFill="1" applyBorder="1" applyAlignment="1">
      <alignment horizontal="center" vertical="center"/>
    </xf>
    <xf numFmtId="3" fontId="6" fillId="3" borderId="50" xfId="36" applyNumberFormat="1" applyFont="1" applyFill="1" applyBorder="1" applyAlignment="1">
      <alignment horizontal="center" vertical="center"/>
    </xf>
    <xf numFmtId="3" fontId="6" fillId="3" borderId="52" xfId="36" applyNumberFormat="1" applyFont="1" applyFill="1" applyBorder="1" applyAlignment="1">
      <alignment horizontal="center" vertical="center"/>
    </xf>
    <xf numFmtId="3" fontId="6" fillId="25" borderId="50" xfId="36" applyNumberFormat="1" applyFont="1" applyFill="1" applyBorder="1" applyAlignment="1">
      <alignment horizontal="center" vertical="center"/>
    </xf>
    <xf numFmtId="3" fontId="6" fillId="25" borderId="52" xfId="36" applyNumberFormat="1" applyFont="1" applyFill="1" applyBorder="1" applyAlignment="1">
      <alignment horizontal="center" vertical="center"/>
    </xf>
    <xf numFmtId="1" fontId="6" fillId="25" borderId="50" xfId="36" applyNumberFormat="1" applyFont="1" applyFill="1" applyBorder="1" applyAlignment="1">
      <alignment horizontal="center" vertical="center"/>
    </xf>
    <xf numFmtId="3" fontId="6" fillId="3" borderId="53" xfId="36" applyNumberFormat="1" applyFont="1" applyFill="1" applyBorder="1" applyAlignment="1">
      <alignment horizontal="center" vertical="center"/>
    </xf>
    <xf numFmtId="3" fontId="6" fillId="3" borderId="51" xfId="36" applyNumberFormat="1" applyFont="1" applyFill="1" applyBorder="1" applyAlignment="1">
      <alignment horizontal="center" vertical="center"/>
    </xf>
    <xf numFmtId="3" fontId="6" fillId="2" borderId="7" xfId="37" applyNumberFormat="1" applyFont="1" applyFill="1" applyBorder="1" applyAlignment="1">
      <alignment horizontal="center"/>
    </xf>
    <xf numFmtId="3" fontId="6" fillId="2" borderId="26" xfId="37" applyNumberFormat="1" applyFont="1" applyFill="1" applyBorder="1" applyAlignment="1">
      <alignment horizontal="center"/>
    </xf>
    <xf numFmtId="3" fontId="6" fillId="2" borderId="4" xfId="37" applyNumberFormat="1" applyFont="1" applyFill="1" applyBorder="1" applyAlignment="1">
      <alignment horizontal="center"/>
    </xf>
    <xf numFmtId="3" fontId="6" fillId="3" borderId="57" xfId="37" applyNumberFormat="1" applyFont="1" applyFill="1" applyBorder="1" applyAlignment="1">
      <alignment horizontal="center" vertical="center"/>
    </xf>
    <xf numFmtId="3" fontId="6" fillId="3" borderId="50" xfId="37" applyNumberFormat="1" applyFont="1" applyFill="1" applyBorder="1" applyAlignment="1">
      <alignment horizontal="center" vertical="center"/>
    </xf>
    <xf numFmtId="3" fontId="6" fillId="3" borderId="52" xfId="37" applyNumberFormat="1" applyFont="1" applyFill="1" applyBorder="1" applyAlignment="1">
      <alignment horizontal="center" vertical="center"/>
    </xf>
    <xf numFmtId="1" fontId="6" fillId="2" borderId="57" xfId="37" applyNumberFormat="1" applyFont="1" applyFill="1" applyBorder="1" applyAlignment="1">
      <alignment horizontal="center" vertical="center"/>
    </xf>
    <xf numFmtId="3" fontId="6" fillId="2" borderId="52" xfId="37" applyNumberFormat="1" applyFont="1" applyFill="1" applyBorder="1" applyAlignment="1">
      <alignment horizontal="center" vertical="center"/>
    </xf>
    <xf numFmtId="3" fontId="6" fillId="2" borderId="57" xfId="37" applyNumberFormat="1" applyFont="1" applyFill="1" applyBorder="1" applyAlignment="1">
      <alignment horizontal="center" vertical="center"/>
    </xf>
    <xf numFmtId="3" fontId="6" fillId="2" borderId="50" xfId="37" applyNumberFormat="1" applyFont="1" applyFill="1" applyBorder="1" applyAlignment="1">
      <alignment horizontal="center" vertical="center"/>
    </xf>
    <xf numFmtId="3" fontId="6" fillId="2" borderId="13" xfId="37" applyNumberFormat="1" applyFont="1" applyFill="1" applyBorder="1" applyAlignment="1">
      <alignment horizontal="center"/>
    </xf>
    <xf numFmtId="3" fontId="6" fillId="2" borderId="1" xfId="37" applyNumberFormat="1" applyFont="1" applyFill="1" applyBorder="1" applyAlignment="1">
      <alignment horizontal="center"/>
    </xf>
    <xf numFmtId="1" fontId="6" fillId="27" borderId="57" xfId="37" applyNumberFormat="1" applyFont="1" applyFill="1" applyBorder="1" applyAlignment="1">
      <alignment horizontal="center" vertical="center"/>
    </xf>
    <xf numFmtId="1" fontId="6" fillId="27" borderId="50" xfId="37" applyNumberFormat="1" applyFont="1" applyFill="1" applyBorder="1" applyAlignment="1">
      <alignment horizontal="center" vertical="center"/>
    </xf>
    <xf numFmtId="1" fontId="6" fillId="28" borderId="52" xfId="37" applyNumberFormat="1" applyFont="1" applyFill="1" applyBorder="1" applyAlignment="1">
      <alignment horizontal="center" vertical="center"/>
    </xf>
    <xf numFmtId="3" fontId="6" fillId="20" borderId="58" xfId="37" applyNumberFormat="1" applyFont="1" applyFill="1" applyBorder="1" applyAlignment="1">
      <alignment horizontal="center" vertical="center"/>
    </xf>
    <xf numFmtId="3" fontId="6" fillId="20" borderId="53" xfId="37" applyNumberFormat="1" applyFont="1" applyFill="1" applyBorder="1" applyAlignment="1">
      <alignment horizontal="center" vertical="center"/>
    </xf>
    <xf numFmtId="3" fontId="6" fillId="29" borderId="51" xfId="37" applyNumberFormat="1" applyFont="1" applyFill="1" applyBorder="1" applyAlignment="1">
      <alignment horizontal="center" vertical="center"/>
    </xf>
    <xf numFmtId="3" fontId="6" fillId="0" borderId="4" xfId="37" applyNumberFormat="1" applyFont="1" applyBorder="1" applyAlignment="1">
      <alignment horizontal="center"/>
    </xf>
    <xf numFmtId="3" fontId="6" fillId="3" borderId="1" xfId="37" applyNumberFormat="1" applyFont="1" applyFill="1" applyBorder="1" applyAlignment="1">
      <alignment horizontal="center"/>
    </xf>
    <xf numFmtId="3" fontId="6" fillId="3" borderId="14" xfId="37" applyNumberFormat="1" applyFont="1" applyFill="1" applyBorder="1" applyAlignment="1">
      <alignment horizontal="center"/>
    </xf>
    <xf numFmtId="3" fontId="6" fillId="3" borderId="4" xfId="37" applyNumberFormat="1" applyFont="1" applyFill="1" applyBorder="1" applyAlignment="1">
      <alignment horizontal="center" vertical="center"/>
    </xf>
    <xf numFmtId="3" fontId="6" fillId="2" borderId="59" xfId="37" applyNumberFormat="1" applyFont="1" applyFill="1" applyBorder="1" applyAlignment="1">
      <alignment horizontal="center" vertical="center"/>
    </xf>
    <xf numFmtId="3" fontId="6" fillId="2" borderId="60" xfId="37" applyNumberFormat="1" applyFont="1" applyFill="1" applyBorder="1" applyAlignment="1">
      <alignment horizontal="center" vertical="center"/>
    </xf>
    <xf numFmtId="1" fontId="6" fillId="3" borderId="50" xfId="37" applyNumberFormat="1" applyFont="1" applyFill="1" applyBorder="1" applyAlignment="1">
      <alignment horizontal="center" vertical="center" wrapText="1"/>
    </xf>
    <xf numFmtId="3" fontId="6" fillId="3" borderId="50" xfId="37" applyNumberFormat="1" applyFont="1" applyFill="1" applyBorder="1" applyAlignment="1">
      <alignment horizontal="center" vertical="center" wrapText="1"/>
    </xf>
    <xf numFmtId="3" fontId="6" fillId="3" borderId="52" xfId="37" applyNumberFormat="1" applyFont="1" applyFill="1" applyBorder="1" applyAlignment="1">
      <alignment horizontal="center" vertical="center" wrapText="1"/>
    </xf>
    <xf numFmtId="3" fontId="6" fillId="2" borderId="53" xfId="37" applyNumberFormat="1" applyFont="1" applyFill="1" applyBorder="1" applyAlignment="1">
      <alignment horizontal="center" vertical="center" wrapText="1"/>
    </xf>
    <xf numFmtId="3" fontId="6" fillId="2" borderId="51" xfId="37" applyNumberFormat="1" applyFont="1" applyFill="1" applyBorder="1" applyAlignment="1">
      <alignment horizontal="center" vertical="center" wrapText="1"/>
    </xf>
    <xf numFmtId="3" fontId="10" fillId="0" borderId="94" xfId="29" applyNumberFormat="1" applyFont="1" applyBorder="1" applyAlignment="1">
      <alignment horizontal="center"/>
    </xf>
    <xf numFmtId="0" fontId="105" fillId="3" borderId="50" xfId="45" applyFont="1" applyFill="1" applyBorder="1" applyAlignment="1">
      <alignment horizontal="center" vertical="center"/>
    </xf>
    <xf numFmtId="0" fontId="105" fillId="3" borderId="50" xfId="45" applyFont="1" applyFill="1" applyBorder="1" applyAlignment="1">
      <alignment horizontal="center" vertical="center" wrapText="1"/>
    </xf>
    <xf numFmtId="3" fontId="10" fillId="2" borderId="50" xfId="45" applyNumberFormat="1" applyFont="1" applyFill="1" applyBorder="1" applyAlignment="1">
      <alignment horizontal="center" vertical="center" wrapText="1"/>
    </xf>
    <xf numFmtId="3" fontId="10" fillId="3" borderId="50" xfId="45" applyNumberFormat="1" applyFont="1" applyFill="1" applyBorder="1" applyAlignment="1">
      <alignment horizontal="center" vertical="center" wrapText="1"/>
    </xf>
    <xf numFmtId="3" fontId="10" fillId="0" borderId="1" xfId="45" applyNumberFormat="1" applyFont="1" applyBorder="1" applyAlignment="1">
      <alignment horizontal="center" vertical="center"/>
    </xf>
    <xf numFmtId="3" fontId="10" fillId="3" borderId="1" xfId="45" applyNumberFormat="1" applyFont="1" applyFill="1" applyBorder="1" applyAlignment="1">
      <alignment horizontal="center" vertical="center"/>
    </xf>
    <xf numFmtId="3" fontId="10" fillId="2" borderId="1" xfId="45" applyNumberFormat="1" applyFont="1" applyFill="1" applyBorder="1" applyAlignment="1">
      <alignment horizontal="center" vertical="center"/>
    </xf>
    <xf numFmtId="1" fontId="11" fillId="15" borderId="24" xfId="27" applyNumberFormat="1" applyFont="1" applyFill="1" applyBorder="1" applyAlignment="1">
      <alignment horizontal="center" vertical="center"/>
    </xf>
    <xf numFmtId="1" fontId="11" fillId="15" borderId="38" xfId="27" applyNumberFormat="1" applyFont="1" applyFill="1" applyBorder="1" applyAlignment="1">
      <alignment horizontal="center" vertical="center"/>
    </xf>
    <xf numFmtId="0" fontId="16" fillId="0" borderId="21" xfId="27" applyFont="1" applyBorder="1"/>
    <xf numFmtId="1" fontId="6" fillId="0" borderId="1" xfId="27" applyNumberFormat="1" applyFont="1" applyBorder="1" applyAlignment="1">
      <alignment horizontal="center"/>
    </xf>
    <xf numFmtId="1" fontId="6" fillId="3" borderId="1" xfId="27" applyNumberFormat="1" applyFont="1" applyFill="1" applyBorder="1" applyAlignment="1">
      <alignment horizontal="center"/>
    </xf>
    <xf numFmtId="1" fontId="6" fillId="3" borderId="4" xfId="27" applyNumberFormat="1" applyFont="1" applyFill="1" applyBorder="1" applyAlignment="1">
      <alignment horizontal="center"/>
    </xf>
    <xf numFmtId="3" fontId="6" fillId="3" borderId="1" xfId="27" applyNumberFormat="1" applyFont="1" applyFill="1" applyBorder="1" applyAlignment="1">
      <alignment horizontal="center"/>
    </xf>
    <xf numFmtId="3" fontId="6" fillId="3" borderId="4" xfId="27" applyNumberFormat="1" applyFont="1" applyFill="1" applyBorder="1" applyAlignment="1">
      <alignment horizontal="center"/>
    </xf>
    <xf numFmtId="3" fontId="6" fillId="2" borderId="9" xfId="27" applyNumberFormat="1" applyFont="1" applyFill="1" applyBorder="1" applyAlignment="1">
      <alignment horizontal="center"/>
    </xf>
    <xf numFmtId="1" fontId="27" fillId="2" borderId="1" xfId="27" applyNumberFormat="1" applyFont="1" applyFill="1" applyBorder="1" applyAlignment="1">
      <alignment horizontal="center"/>
    </xf>
    <xf numFmtId="3" fontId="6" fillId="0" borderId="1" xfId="27" applyNumberFormat="1" applyFont="1" applyBorder="1" applyAlignment="1">
      <alignment horizontal="center"/>
    </xf>
    <xf numFmtId="1" fontId="6" fillId="2" borderId="1" xfId="27" applyNumberFormat="1" applyFont="1" applyFill="1" applyBorder="1" applyAlignment="1">
      <alignment horizontal="center"/>
    </xf>
    <xf numFmtId="3" fontId="6" fillId="2" borderId="1" xfId="27" applyNumberFormat="1" applyFont="1" applyFill="1" applyBorder="1" applyAlignment="1">
      <alignment horizontal="center"/>
    </xf>
    <xf numFmtId="3" fontId="6" fillId="2" borderId="4" xfId="27" applyNumberFormat="1" applyFont="1" applyFill="1" applyBorder="1" applyAlignment="1">
      <alignment horizontal="center"/>
    </xf>
    <xf numFmtId="3" fontId="27" fillId="3" borderId="1" xfId="27" applyNumberFormat="1" applyFont="1" applyFill="1" applyBorder="1" applyAlignment="1">
      <alignment horizontal="center"/>
    </xf>
    <xf numFmtId="3" fontId="27" fillId="2" borderId="9" xfId="27" applyNumberFormat="1" applyFont="1" applyFill="1" applyBorder="1" applyAlignment="1">
      <alignment horizontal="center"/>
    </xf>
    <xf numFmtId="3" fontId="34" fillId="16" borderId="1" xfId="33" applyNumberFormat="1" applyFont="1" applyFill="1" applyBorder="1" applyAlignment="1" applyProtection="1">
      <alignment horizontal="center" vertical="center"/>
      <protection hidden="1"/>
    </xf>
    <xf numFmtId="3" fontId="6" fillId="4" borderId="7" xfId="33" applyNumberFormat="1" applyFont="1" applyFill="1" applyBorder="1" applyAlignment="1">
      <alignment horizontal="center" vertical="center"/>
    </xf>
    <xf numFmtId="3" fontId="27" fillId="2" borderId="1" xfId="33" applyNumberFormat="1" applyFont="1" applyFill="1" applyBorder="1" applyAlignment="1">
      <alignment horizontal="center" vertical="center"/>
    </xf>
    <xf numFmtId="3" fontId="6" fillId="3" borderId="1" xfId="33" applyNumberFormat="1" applyFont="1" applyFill="1" applyBorder="1" applyAlignment="1">
      <alignment horizontal="center" vertical="center"/>
    </xf>
    <xf numFmtId="3" fontId="27" fillId="3" borderId="1" xfId="33" applyNumberFormat="1" applyFont="1" applyFill="1" applyBorder="1" applyAlignment="1">
      <alignment horizontal="center" vertical="center"/>
    </xf>
    <xf numFmtId="3" fontId="6" fillId="2" borderId="1" xfId="33" applyNumberFormat="1" applyFont="1" applyFill="1" applyBorder="1" applyAlignment="1">
      <alignment horizontal="center" vertical="center"/>
    </xf>
    <xf numFmtId="3" fontId="6" fillId="4" borderId="1" xfId="33" applyNumberFormat="1" applyFont="1" applyFill="1" applyBorder="1" applyAlignment="1">
      <alignment horizontal="center" vertical="center"/>
    </xf>
    <xf numFmtId="3" fontId="6" fillId="2" borderId="1" xfId="33" applyNumberFormat="1" applyFont="1" applyFill="1" applyBorder="1" applyAlignment="1">
      <alignment horizontal="center"/>
    </xf>
    <xf numFmtId="3" fontId="6" fillId="3" borderId="1" xfId="33" applyNumberFormat="1" applyFont="1" applyFill="1" applyBorder="1" applyAlignment="1">
      <alignment horizontal="center"/>
    </xf>
    <xf numFmtId="3" fontId="6" fillId="3" borderId="4" xfId="33" applyNumberFormat="1" applyFont="1" applyFill="1" applyBorder="1" applyAlignment="1">
      <alignment horizontal="center"/>
    </xf>
    <xf numFmtId="3" fontId="6" fillId="3" borderId="4" xfId="33" applyNumberFormat="1" applyFont="1" applyFill="1" applyBorder="1" applyAlignment="1">
      <alignment horizontal="center" vertical="center"/>
    </xf>
    <xf numFmtId="3" fontId="6" fillId="2" borderId="9" xfId="33" applyNumberFormat="1" applyFont="1" applyFill="1" applyBorder="1" applyAlignment="1">
      <alignment horizontal="center" vertical="center"/>
    </xf>
    <xf numFmtId="1" fontId="11" fillId="15" borderId="25" xfId="33" applyNumberFormat="1" applyFont="1" applyFill="1" applyBorder="1" applyAlignment="1">
      <alignment horizontal="center" vertical="center"/>
    </xf>
    <xf numFmtId="1" fontId="11" fillId="15" borderId="24" xfId="33" applyNumberFormat="1" applyFont="1" applyFill="1" applyBorder="1" applyAlignment="1">
      <alignment horizontal="center" vertical="center"/>
    </xf>
    <xf numFmtId="1" fontId="11" fillId="15" borderId="35" xfId="33" applyNumberFormat="1" applyFont="1" applyFill="1" applyBorder="1" applyAlignment="1">
      <alignment horizontal="center" vertical="center"/>
    </xf>
    <xf numFmtId="3" fontId="6" fillId="0" borderId="1" xfId="33" applyNumberFormat="1" applyFont="1" applyBorder="1" applyAlignment="1">
      <alignment horizontal="center" vertical="center"/>
    </xf>
    <xf numFmtId="3" fontId="6" fillId="19" borderId="1" xfId="33" applyNumberFormat="1" applyFont="1" applyFill="1" applyBorder="1" applyAlignment="1">
      <alignment horizontal="center" vertical="center"/>
    </xf>
    <xf numFmtId="3" fontId="6" fillId="2" borderId="4" xfId="33" applyNumberFormat="1" applyFont="1" applyFill="1" applyBorder="1" applyAlignment="1">
      <alignment horizontal="center" vertical="center"/>
    </xf>
    <xf numFmtId="3" fontId="6" fillId="20" borderId="1" xfId="33" applyNumberFormat="1" applyFont="1" applyFill="1" applyBorder="1" applyAlignment="1">
      <alignment horizontal="center" vertical="center"/>
    </xf>
    <xf numFmtId="3" fontId="6" fillId="19" borderId="10" xfId="33" applyNumberFormat="1" applyFont="1" applyFill="1" applyBorder="1" applyAlignment="1">
      <alignment horizontal="center" vertical="center"/>
    </xf>
    <xf numFmtId="3" fontId="6" fillId="2" borderId="50" xfId="33" applyNumberFormat="1" applyFont="1" applyFill="1" applyBorder="1" applyAlignment="1">
      <alignment horizontal="center" vertical="center"/>
    </xf>
    <xf numFmtId="3" fontId="6" fillId="3" borderId="50" xfId="33" applyNumberFormat="1" applyFont="1" applyFill="1" applyBorder="1" applyAlignment="1">
      <alignment horizontal="center" vertical="center"/>
    </xf>
    <xf numFmtId="3" fontId="6" fillId="2" borderId="52" xfId="33" applyNumberFormat="1" applyFont="1" applyFill="1" applyBorder="1" applyAlignment="1">
      <alignment horizontal="center" vertical="center"/>
    </xf>
    <xf numFmtId="3" fontId="6" fillId="3" borderId="64" xfId="33" applyNumberFormat="1" applyFont="1" applyFill="1" applyBorder="1" applyAlignment="1">
      <alignment horizontal="center" vertical="center"/>
    </xf>
    <xf numFmtId="0" fontId="43" fillId="20" borderId="23" xfId="15" applyFont="1" applyFill="1" applyBorder="1" applyAlignment="1" applyProtection="1">
      <alignment vertical="center"/>
      <protection hidden="1"/>
    </xf>
    <xf numFmtId="0" fontId="81" fillId="20" borderId="16" xfId="33" applyFont="1" applyFill="1" applyBorder="1" applyAlignment="1">
      <alignment horizontal="center" vertical="center"/>
    </xf>
    <xf numFmtId="3" fontId="81" fillId="20" borderId="2" xfId="33" applyNumberFormat="1" applyFont="1" applyFill="1" applyBorder="1" applyAlignment="1">
      <alignment horizontal="center" vertical="center"/>
    </xf>
    <xf numFmtId="0" fontId="81" fillId="20" borderId="41" xfId="33" applyFont="1" applyFill="1" applyBorder="1" applyAlignment="1">
      <alignment horizontal="center" vertical="center"/>
    </xf>
    <xf numFmtId="0" fontId="81" fillId="19" borderId="14" xfId="33" applyFont="1" applyFill="1" applyBorder="1" applyAlignment="1">
      <alignment horizontal="center" vertical="center"/>
    </xf>
    <xf numFmtId="3" fontId="81" fillId="19" borderId="4" xfId="33" applyNumberFormat="1" applyFont="1" applyFill="1" applyBorder="1" applyAlignment="1">
      <alignment horizontal="center" vertical="center"/>
    </xf>
    <xf numFmtId="0" fontId="42" fillId="17" borderId="17" xfId="15" applyFont="1" applyFill="1" applyBorder="1" applyAlignment="1" applyProtection="1">
      <alignment horizontal="center" vertical="center"/>
      <protection hidden="1"/>
    </xf>
    <xf numFmtId="3" fontId="60" fillId="4" borderId="7" xfId="33" applyNumberFormat="1" applyFont="1" applyFill="1" applyBorder="1" applyAlignment="1" applyProtection="1">
      <alignment horizontal="center" vertical="center"/>
      <protection hidden="1"/>
    </xf>
    <xf numFmtId="3" fontId="60" fillId="3" borderId="40" xfId="33" applyNumberFormat="1" applyFont="1" applyFill="1" applyBorder="1" applyAlignment="1" applyProtection="1">
      <alignment horizontal="center" vertical="center"/>
      <protection hidden="1"/>
    </xf>
    <xf numFmtId="3" fontId="60" fillId="3" borderId="7" xfId="33" applyNumberFormat="1" applyFont="1" applyFill="1" applyBorder="1" applyAlignment="1" applyProtection="1">
      <alignment horizontal="center"/>
      <protection hidden="1"/>
    </xf>
    <xf numFmtId="3" fontId="60" fillId="4" borderId="7" xfId="33" applyNumberFormat="1" applyFont="1" applyFill="1" applyBorder="1" applyAlignment="1" applyProtection="1">
      <alignment horizontal="center"/>
      <protection hidden="1"/>
    </xf>
    <xf numFmtId="3" fontId="60" fillId="4" borderId="4" xfId="33" applyNumberFormat="1" applyFont="1" applyFill="1" applyBorder="1" applyAlignment="1" applyProtection="1">
      <alignment horizontal="center"/>
      <protection hidden="1"/>
    </xf>
    <xf numFmtId="3" fontId="60" fillId="3" borderId="4" xfId="33" applyNumberFormat="1" applyFont="1" applyFill="1" applyBorder="1" applyAlignment="1" applyProtection="1">
      <alignment horizontal="center"/>
      <protection hidden="1"/>
    </xf>
    <xf numFmtId="3" fontId="60" fillId="5" borderId="7" xfId="33" applyNumberFormat="1" applyFont="1" applyFill="1" applyBorder="1" applyAlignment="1" applyProtection="1">
      <alignment horizontal="center" vertical="center"/>
      <protection hidden="1"/>
    </xf>
    <xf numFmtId="3" fontId="60" fillId="5" borderId="4" xfId="33" applyNumberFormat="1" applyFont="1" applyFill="1" applyBorder="1" applyAlignment="1" applyProtection="1">
      <alignment horizontal="center" vertical="center"/>
      <protection hidden="1"/>
    </xf>
    <xf numFmtId="3" fontId="60" fillId="5" borderId="8" xfId="33" applyNumberFormat="1" applyFont="1" applyFill="1" applyBorder="1" applyAlignment="1" applyProtection="1">
      <alignment horizontal="center" vertical="center"/>
      <protection hidden="1"/>
    </xf>
    <xf numFmtId="3" fontId="60" fillId="5" borderId="10" xfId="33" applyNumberFormat="1" applyFont="1" applyFill="1" applyBorder="1" applyAlignment="1" applyProtection="1">
      <alignment horizontal="center" vertical="center"/>
      <protection hidden="1"/>
    </xf>
    <xf numFmtId="0" fontId="11" fillId="15" borderId="17" xfId="10" applyFont="1" applyFill="1" applyBorder="1" applyAlignment="1">
      <alignment horizontal="center" vertical="center"/>
    </xf>
    <xf numFmtId="0" fontId="11" fillId="15" borderId="12" xfId="10" applyFont="1" applyFill="1" applyBorder="1" applyAlignment="1">
      <alignment horizontal="center" vertical="center" wrapText="1"/>
    </xf>
    <xf numFmtId="0" fontId="16" fillId="2" borderId="7" xfId="10" applyFont="1" applyFill="1" applyBorder="1" applyAlignment="1">
      <alignment horizontal="left" vertical="center"/>
    </xf>
    <xf numFmtId="0" fontId="16" fillId="3" borderId="7" xfId="10" applyFont="1" applyFill="1" applyBorder="1" applyAlignment="1">
      <alignment horizontal="left" vertical="center"/>
    </xf>
    <xf numFmtId="0" fontId="11" fillId="15" borderId="12" xfId="41" applyFont="1" applyFill="1" applyBorder="1" applyAlignment="1">
      <alignment horizontal="center" vertical="center" wrapText="1"/>
    </xf>
    <xf numFmtId="0" fontId="16" fillId="2" borderId="57" xfId="41" applyFont="1" applyFill="1" applyBorder="1" applyAlignment="1">
      <alignment horizontal="left" vertical="center"/>
    </xf>
    <xf numFmtId="3" fontId="6" fillId="2" borderId="21" xfId="41" applyNumberFormat="1" applyFont="1" applyFill="1" applyBorder="1" applyAlignment="1">
      <alignment horizontal="center" vertical="center"/>
    </xf>
    <xf numFmtId="0" fontId="16" fillId="3" borderId="57" xfId="41" applyFont="1" applyFill="1" applyBorder="1" applyAlignment="1">
      <alignment horizontal="left" vertical="center"/>
    </xf>
    <xf numFmtId="3" fontId="6" fillId="3" borderId="21" xfId="41" applyNumberFormat="1" applyFont="1" applyFill="1" applyBorder="1" applyAlignment="1">
      <alignment horizontal="center" vertical="center"/>
    </xf>
    <xf numFmtId="0" fontId="16" fillId="20" borderId="57" xfId="41" applyFont="1" applyFill="1" applyBorder="1" applyAlignment="1">
      <alignment horizontal="left" vertical="center"/>
    </xf>
    <xf numFmtId="0" fontId="16" fillId="3" borderId="8" xfId="41" applyFont="1" applyFill="1" applyBorder="1" applyAlignment="1">
      <alignment horizontal="left" vertical="center"/>
    </xf>
    <xf numFmtId="3" fontId="61" fillId="21" borderId="22" xfId="41" applyNumberFormat="1" applyFont="1" applyFill="1" applyBorder="1" applyAlignment="1">
      <alignment horizontal="center" vertical="center"/>
    </xf>
    <xf numFmtId="3" fontId="6" fillId="2" borderId="7" xfId="41" applyNumberFormat="1" applyFont="1" applyFill="1" applyBorder="1" applyAlignment="1">
      <alignment horizontal="center" vertical="center"/>
    </xf>
    <xf numFmtId="3" fontId="6" fillId="2" borderId="4" xfId="41" applyNumberFormat="1" applyFont="1" applyFill="1" applyBorder="1" applyAlignment="1">
      <alignment horizontal="center" vertical="center"/>
    </xf>
    <xf numFmtId="3" fontId="6" fillId="3" borderId="7" xfId="41" applyNumberFormat="1" applyFont="1" applyFill="1" applyBorder="1" applyAlignment="1">
      <alignment horizontal="center" vertical="center"/>
    </xf>
    <xf numFmtId="3" fontId="6" fillId="3" borderId="4" xfId="41" applyNumberFormat="1" applyFont="1" applyFill="1" applyBorder="1" applyAlignment="1">
      <alignment horizontal="center" vertical="center"/>
    </xf>
    <xf numFmtId="1" fontId="6" fillId="2" borderId="7" xfId="41" applyNumberFormat="1" applyFont="1" applyFill="1" applyBorder="1" applyAlignment="1">
      <alignment horizontal="center" vertical="center"/>
    </xf>
    <xf numFmtId="1" fontId="6" fillId="2" borderId="4" xfId="41" applyNumberFormat="1" applyFont="1" applyFill="1" applyBorder="1" applyAlignment="1">
      <alignment horizontal="center" vertical="center"/>
    </xf>
    <xf numFmtId="3" fontId="6" fillId="3" borderId="8" xfId="41" applyNumberFormat="1" applyFont="1" applyFill="1" applyBorder="1" applyAlignment="1">
      <alignment horizontal="center" vertical="center"/>
    </xf>
    <xf numFmtId="3" fontId="6" fillId="3" borderId="10" xfId="41" applyNumberFormat="1" applyFont="1" applyFill="1" applyBorder="1" applyAlignment="1">
      <alignment horizontal="center" vertical="center"/>
    </xf>
    <xf numFmtId="1" fontId="11" fillId="15" borderId="24" xfId="29" applyNumberFormat="1" applyFont="1" applyFill="1" applyBorder="1" applyAlignment="1">
      <alignment horizontal="center" vertical="center"/>
    </xf>
    <xf numFmtId="1" fontId="11" fillId="15" borderId="38" xfId="29" applyNumberFormat="1" applyFont="1" applyFill="1" applyBorder="1" applyAlignment="1">
      <alignment horizontal="center" vertical="center"/>
    </xf>
    <xf numFmtId="0" fontId="11" fillId="3" borderId="12" xfId="30" applyFont="1" applyFill="1" applyBorder="1" applyAlignment="1">
      <alignment horizontal="center"/>
    </xf>
    <xf numFmtId="1" fontId="11" fillId="3" borderId="24" xfId="30" applyNumberFormat="1" applyFont="1" applyFill="1" applyBorder="1" applyAlignment="1">
      <alignment horizontal="center" vertical="center"/>
    </xf>
    <xf numFmtId="1" fontId="11" fillId="3" borderId="38" xfId="30" applyNumberFormat="1" applyFont="1" applyFill="1" applyBorder="1" applyAlignment="1">
      <alignment horizontal="center" vertical="center"/>
    </xf>
    <xf numFmtId="0" fontId="16" fillId="2" borderId="20" xfId="30" applyFont="1" applyFill="1" applyBorder="1"/>
    <xf numFmtId="0" fontId="16" fillId="3" borderId="21" xfId="30" applyFont="1" applyFill="1" applyBorder="1"/>
    <xf numFmtId="0" fontId="16" fillId="2" borderId="21" xfId="30" applyFont="1" applyFill="1" applyBorder="1"/>
    <xf numFmtId="0" fontId="16" fillId="5" borderId="0" xfId="30" applyFont="1" applyFill="1"/>
    <xf numFmtId="0" fontId="6" fillId="5" borderId="0" xfId="30" applyFont="1" applyFill="1" applyAlignment="1">
      <alignment horizontal="center"/>
    </xf>
    <xf numFmtId="1" fontId="6" fillId="5" borderId="0" xfId="30" applyNumberFormat="1" applyFont="1" applyFill="1" applyAlignment="1">
      <alignment horizontal="center"/>
    </xf>
    <xf numFmtId="3" fontId="6" fillId="2" borderId="7" xfId="32" applyNumberFormat="1" applyFont="1" applyFill="1" applyBorder="1" applyAlignment="1">
      <alignment horizontal="center"/>
    </xf>
    <xf numFmtId="1" fontId="6" fillId="24" borderId="7" xfId="42" applyNumberFormat="1" applyFont="1" applyFill="1" applyBorder="1" applyAlignment="1">
      <alignment horizontal="center" vertical="center"/>
    </xf>
    <xf numFmtId="0" fontId="6" fillId="15" borderId="17" xfId="44" applyFont="1" applyFill="1" applyBorder="1" applyAlignment="1">
      <alignment horizontal="center" vertical="center"/>
    </xf>
    <xf numFmtId="1" fontId="6" fillId="15" borderId="17" xfId="44" applyNumberFormat="1" applyFont="1" applyFill="1" applyBorder="1" applyAlignment="1">
      <alignment horizontal="center" vertical="center"/>
    </xf>
    <xf numFmtId="1" fontId="6" fillId="15" borderId="38" xfId="44" applyNumberFormat="1" applyFont="1" applyFill="1" applyBorder="1" applyAlignment="1">
      <alignment horizontal="center" vertical="center"/>
    </xf>
    <xf numFmtId="0" fontId="16" fillId="2" borderId="57" xfId="44" applyFont="1" applyFill="1" applyBorder="1" applyAlignment="1">
      <alignment horizontal="left" vertical="top" indent="1"/>
    </xf>
    <xf numFmtId="0" fontId="16" fillId="27" borderId="57" xfId="44" applyFont="1" applyFill="1" applyBorder="1" applyAlignment="1">
      <alignment horizontal="left" vertical="top" indent="1"/>
    </xf>
    <xf numFmtId="0" fontId="16" fillId="20" borderId="57" xfId="44" applyFont="1" applyFill="1" applyBorder="1" applyAlignment="1">
      <alignment horizontal="left" vertical="top" indent="1"/>
    </xf>
    <xf numFmtId="0" fontId="16" fillId="3" borderId="57" xfId="44" applyFont="1" applyFill="1" applyBorder="1" applyAlignment="1">
      <alignment horizontal="left" vertical="top" indent="1"/>
    </xf>
    <xf numFmtId="0" fontId="16" fillId="27" borderId="58" xfId="44" applyFont="1" applyFill="1" applyBorder="1" applyAlignment="1">
      <alignment horizontal="left" vertical="top" indent="1"/>
    </xf>
    <xf numFmtId="0" fontId="6" fillId="15" borderId="38" xfId="44" applyFont="1" applyFill="1" applyBorder="1" applyAlignment="1">
      <alignment horizontal="center" vertical="center"/>
    </xf>
    <xf numFmtId="0" fontId="16" fillId="3" borderId="58" xfId="44" applyFont="1" applyFill="1" applyBorder="1" applyAlignment="1">
      <alignment horizontal="left" vertical="top" indent="1"/>
    </xf>
    <xf numFmtId="0" fontId="16" fillId="5" borderId="68" xfId="20" applyFont="1" applyFill="1" applyBorder="1" applyAlignment="1" applyProtection="1">
      <alignment horizontal="left" vertical="top" indent="1"/>
      <protection hidden="1"/>
    </xf>
    <xf numFmtId="3" fontId="6" fillId="5" borderId="8" xfId="20" applyNumberFormat="1" applyFont="1" applyFill="1" applyBorder="1" applyAlignment="1" applyProtection="1">
      <alignment horizontal="center" vertical="center"/>
      <protection hidden="1"/>
    </xf>
    <xf numFmtId="3" fontId="6" fillId="5" borderId="10" xfId="20" applyNumberFormat="1" applyFont="1" applyFill="1" applyBorder="1" applyAlignment="1" applyProtection="1">
      <alignment horizontal="center" vertical="center"/>
      <protection hidden="1"/>
    </xf>
    <xf numFmtId="0" fontId="16" fillId="0" borderId="78" xfId="20" applyFont="1" applyBorder="1" applyAlignment="1" applyProtection="1">
      <alignment horizontal="left" vertical="top" indent="1"/>
      <protection hidden="1"/>
    </xf>
    <xf numFmtId="3" fontId="6" fillId="39" borderId="3" xfId="20" applyNumberFormat="1" applyFont="1" applyFill="1" applyBorder="1" applyAlignment="1" applyProtection="1">
      <alignment horizontal="center" vertical="center"/>
      <protection hidden="1"/>
    </xf>
    <xf numFmtId="3" fontId="6" fillId="39" borderId="6" xfId="20" applyNumberFormat="1" applyFont="1" applyFill="1" applyBorder="1" applyAlignment="1" applyProtection="1">
      <alignment horizontal="center" vertical="center"/>
      <protection hidden="1"/>
    </xf>
    <xf numFmtId="0" fontId="16" fillId="0" borderId="68" xfId="20" applyFont="1" applyBorder="1" applyAlignment="1" applyProtection="1">
      <alignment horizontal="left" vertical="top" indent="1"/>
      <protection hidden="1"/>
    </xf>
    <xf numFmtId="3" fontId="6" fillId="0" borderId="8" xfId="20" applyNumberFormat="1" applyFont="1" applyBorder="1" applyAlignment="1" applyProtection="1">
      <alignment horizontal="center" vertical="center"/>
      <protection hidden="1"/>
    </xf>
    <xf numFmtId="3" fontId="6" fillId="0" borderId="10" xfId="20" applyNumberFormat="1" applyFont="1" applyBorder="1" applyAlignment="1" applyProtection="1">
      <alignment horizontal="center" vertical="center"/>
      <protection hidden="1"/>
    </xf>
    <xf numFmtId="3" fontId="6" fillId="3" borderId="8" xfId="40" applyNumberFormat="1" applyFont="1" applyFill="1" applyBorder="1" applyAlignment="1">
      <alignment horizontal="center"/>
    </xf>
    <xf numFmtId="0" fontId="16" fillId="3" borderId="42" xfId="34" applyFont="1" applyFill="1" applyBorder="1" applyAlignment="1">
      <alignment horizontal="left"/>
    </xf>
    <xf numFmtId="0" fontId="16" fillId="2" borderId="42" xfId="34" applyFont="1" applyFill="1" applyBorder="1" applyAlignment="1">
      <alignment horizontal="left"/>
    </xf>
    <xf numFmtId="0" fontId="16" fillId="2" borderId="45" xfId="34" applyFont="1" applyFill="1" applyBorder="1" applyAlignment="1">
      <alignment horizontal="left"/>
    </xf>
    <xf numFmtId="0" fontId="16" fillId="2" borderId="42" xfId="34" applyFont="1" applyFill="1" applyBorder="1" applyAlignment="1">
      <alignment horizontal="left" wrapText="1"/>
    </xf>
    <xf numFmtId="0" fontId="16" fillId="3" borderId="42" xfId="34" applyFont="1" applyFill="1" applyBorder="1" applyAlignment="1">
      <alignment horizontal="left" wrapText="1"/>
    </xf>
    <xf numFmtId="0" fontId="16" fillId="3" borderId="43" xfId="34" applyFont="1" applyFill="1" applyBorder="1" applyAlignment="1">
      <alignment horizontal="left" wrapText="1"/>
    </xf>
    <xf numFmtId="3" fontId="6" fillId="42" borderId="53" xfId="35" applyNumberFormat="1" applyFont="1" applyFill="1" applyBorder="1" applyAlignment="1">
      <alignment horizontal="center" vertical="center"/>
    </xf>
    <xf numFmtId="1" fontId="11" fillId="15" borderId="109" xfId="37" applyNumberFormat="1" applyFont="1" applyFill="1" applyBorder="1" applyAlignment="1">
      <alignment horizontal="center" vertical="center"/>
    </xf>
    <xf numFmtId="1" fontId="11" fillId="15" borderId="64" xfId="37" applyNumberFormat="1" applyFont="1" applyFill="1" applyBorder="1" applyAlignment="1">
      <alignment horizontal="center" vertical="center"/>
    </xf>
    <xf numFmtId="1" fontId="11" fillId="15" borderId="65" xfId="37" applyNumberFormat="1" applyFont="1" applyFill="1" applyBorder="1" applyAlignment="1">
      <alignment horizontal="center" vertical="center"/>
    </xf>
    <xf numFmtId="3" fontId="6" fillId="2" borderId="42" xfId="38" applyNumberFormat="1" applyFont="1" applyFill="1" applyBorder="1" applyAlignment="1">
      <alignment horizontal="center"/>
    </xf>
    <xf numFmtId="3" fontId="6" fillId="3" borderId="42" xfId="38" applyNumberFormat="1" applyFont="1" applyFill="1" applyBorder="1" applyAlignment="1">
      <alignment horizontal="center"/>
    </xf>
    <xf numFmtId="3" fontId="6" fillId="0" borderId="42" xfId="38" applyNumberFormat="1" applyFont="1" applyBorder="1" applyAlignment="1">
      <alignment horizontal="center"/>
    </xf>
    <xf numFmtId="3" fontId="6" fillId="4" borderId="42" xfId="38" applyNumberFormat="1" applyFont="1" applyFill="1" applyBorder="1" applyAlignment="1">
      <alignment horizontal="center"/>
    </xf>
    <xf numFmtId="1" fontId="6" fillId="3" borderId="22" xfId="38" applyNumberFormat="1" applyFont="1" applyFill="1" applyBorder="1" applyAlignment="1">
      <alignment horizontal="center"/>
    </xf>
    <xf numFmtId="0" fontId="11" fillId="15" borderId="12" xfId="27" applyFont="1" applyFill="1" applyBorder="1" applyAlignment="1">
      <alignment vertical="center"/>
    </xf>
    <xf numFmtId="0" fontId="16" fillId="3" borderId="21" xfId="27" applyFont="1" applyFill="1" applyBorder="1"/>
    <xf numFmtId="0" fontId="16" fillId="2" borderId="22" xfId="27" applyFont="1" applyFill="1" applyBorder="1"/>
    <xf numFmtId="0" fontId="11" fillId="15" borderId="12" xfId="27" applyFont="1" applyFill="1" applyBorder="1" applyAlignment="1">
      <alignment horizontal="left" vertical="center"/>
    </xf>
    <xf numFmtId="0" fontId="11" fillId="15" borderId="24" xfId="27" applyFont="1" applyFill="1" applyBorder="1" applyAlignment="1">
      <alignment horizontal="center" vertical="center"/>
    </xf>
    <xf numFmtId="0" fontId="11" fillId="15" borderId="38" xfId="27" applyFont="1" applyFill="1" applyBorder="1" applyAlignment="1">
      <alignment horizontal="center" vertical="center"/>
    </xf>
    <xf numFmtId="0" fontId="16" fillId="2" borderId="21" xfId="27" applyFont="1" applyFill="1" applyBorder="1"/>
    <xf numFmtId="0" fontId="11" fillId="15" borderId="12" xfId="33" applyFont="1" applyFill="1" applyBorder="1" applyAlignment="1">
      <alignment vertical="center"/>
    </xf>
    <xf numFmtId="0" fontId="11" fillId="15" borderId="24" xfId="33" applyFont="1" applyFill="1" applyBorder="1" applyAlignment="1">
      <alignment horizontal="center" vertical="center"/>
    </xf>
    <xf numFmtId="0" fontId="11" fillId="15" borderId="24" xfId="33" applyFont="1" applyFill="1" applyBorder="1" applyAlignment="1">
      <alignment vertical="center"/>
    </xf>
    <xf numFmtId="0" fontId="11" fillId="15" borderId="38" xfId="33" applyFont="1" applyFill="1" applyBorder="1" applyAlignment="1">
      <alignment horizontal="center" vertical="center"/>
    </xf>
    <xf numFmtId="0" fontId="16" fillId="0" borderId="21" xfId="33" applyFont="1" applyBorder="1" applyAlignment="1">
      <alignment vertical="center"/>
    </xf>
    <xf numFmtId="0" fontId="6" fillId="0" borderId="1" xfId="33" applyFont="1" applyBorder="1" applyAlignment="1">
      <alignment horizontal="center" vertical="center"/>
    </xf>
    <xf numFmtId="1" fontId="6" fillId="2" borderId="1" xfId="33" applyNumberFormat="1" applyFont="1" applyFill="1" applyBorder="1" applyAlignment="1">
      <alignment horizontal="center" vertical="center"/>
    </xf>
    <xf numFmtId="0" fontId="6" fillId="2" borderId="1" xfId="33" applyFont="1" applyFill="1" applyBorder="1" applyAlignment="1">
      <alignment horizontal="center" vertical="center"/>
    </xf>
    <xf numFmtId="1" fontId="6" fillId="0" borderId="1" xfId="33" applyNumberFormat="1" applyFont="1" applyBorder="1" applyAlignment="1">
      <alignment horizontal="center" vertical="center"/>
    </xf>
    <xf numFmtId="0" fontId="16" fillId="3" borderId="21" xfId="33" applyFont="1" applyFill="1" applyBorder="1" applyAlignment="1">
      <alignment vertical="center"/>
    </xf>
    <xf numFmtId="1" fontId="6" fillId="3" borderId="1" xfId="33" applyNumberFormat="1" applyFont="1" applyFill="1" applyBorder="1" applyAlignment="1">
      <alignment horizontal="center" vertical="center"/>
    </xf>
    <xf numFmtId="1" fontId="61" fillId="21" borderId="1" xfId="33" applyNumberFormat="1" applyFont="1" applyFill="1" applyBorder="1" applyAlignment="1">
      <alignment horizontal="center" vertical="center"/>
    </xf>
    <xf numFmtId="1" fontId="27" fillId="3" borderId="1" xfId="33" applyNumberFormat="1" applyFont="1" applyFill="1" applyBorder="1" applyAlignment="1">
      <alignment horizontal="center" vertical="center"/>
    </xf>
    <xf numFmtId="0" fontId="16" fillId="2" borderId="21" xfId="33" applyFont="1" applyFill="1" applyBorder="1" applyAlignment="1">
      <alignment vertical="center"/>
    </xf>
    <xf numFmtId="1" fontId="27" fillId="2" borderId="1" xfId="33" applyNumberFormat="1" applyFont="1" applyFill="1" applyBorder="1" applyAlignment="1">
      <alignment horizontal="center" vertical="center"/>
    </xf>
    <xf numFmtId="3" fontId="6" fillId="0" borderId="4" xfId="33" applyNumberFormat="1" applyFont="1" applyBorder="1" applyAlignment="1">
      <alignment horizontal="center" vertical="center"/>
    </xf>
    <xf numFmtId="0" fontId="16" fillId="2" borderId="22" xfId="33" applyFont="1" applyFill="1" applyBorder="1" applyAlignment="1">
      <alignment vertical="center"/>
    </xf>
    <xf numFmtId="3" fontId="6" fillId="4" borderId="9" xfId="33" applyNumberFormat="1" applyFont="1" applyFill="1" applyBorder="1" applyAlignment="1">
      <alignment horizontal="center" vertical="center"/>
    </xf>
    <xf numFmtId="0" fontId="11" fillId="17" borderId="12" xfId="33" applyFont="1" applyFill="1" applyBorder="1" applyAlignment="1">
      <alignment vertical="center"/>
    </xf>
    <xf numFmtId="0" fontId="11" fillId="17" borderId="17" xfId="33" applyFont="1" applyFill="1" applyBorder="1" applyAlignment="1">
      <alignment horizontal="center" vertical="center"/>
    </xf>
    <xf numFmtId="0" fontId="11" fillId="17" borderId="24" xfId="33" applyFont="1" applyFill="1" applyBorder="1" applyAlignment="1">
      <alignment horizontal="center" vertical="center"/>
    </xf>
    <xf numFmtId="0" fontId="11" fillId="17" borderId="38" xfId="33" applyFont="1" applyFill="1" applyBorder="1" applyAlignment="1">
      <alignment horizontal="center" vertical="center"/>
    </xf>
    <xf numFmtId="0" fontId="16" fillId="4" borderId="42" xfId="33" applyFont="1" applyFill="1" applyBorder="1" applyAlignment="1">
      <alignment horizontal="left" vertical="center" indent="1"/>
    </xf>
    <xf numFmtId="0" fontId="16" fillId="3" borderId="42" xfId="33" applyFont="1" applyFill="1" applyBorder="1" applyAlignment="1">
      <alignment horizontal="left" vertical="center" indent="1"/>
    </xf>
    <xf numFmtId="0" fontId="16" fillId="2" borderId="42" xfId="33" applyFont="1" applyFill="1" applyBorder="1" applyAlignment="1">
      <alignment horizontal="left" vertical="center" indent="1"/>
    </xf>
    <xf numFmtId="0" fontId="16" fillId="2" borderId="43" xfId="33" applyFont="1" applyFill="1" applyBorder="1" applyAlignment="1">
      <alignment horizontal="left" vertical="center" indent="1"/>
    </xf>
    <xf numFmtId="0" fontId="11" fillId="18" borderId="12" xfId="33" applyFont="1" applyFill="1" applyBorder="1" applyAlignment="1">
      <alignment vertical="center"/>
    </xf>
    <xf numFmtId="0" fontId="6" fillId="0" borderId="4" xfId="33" applyFont="1" applyBorder="1" applyAlignment="1">
      <alignment horizontal="center" vertical="center"/>
    </xf>
    <xf numFmtId="0" fontId="16" fillId="19" borderId="21" xfId="33" applyFont="1" applyFill="1" applyBorder="1" applyAlignment="1">
      <alignment vertical="center"/>
    </xf>
    <xf numFmtId="0" fontId="6" fillId="19" borderId="1" xfId="33" applyFont="1" applyFill="1" applyBorder="1" applyAlignment="1">
      <alignment horizontal="center" vertical="center"/>
    </xf>
    <xf numFmtId="0" fontId="6" fillId="19" borderId="4" xfId="33" applyFont="1" applyFill="1" applyBorder="1" applyAlignment="1">
      <alignment horizontal="center" vertical="center"/>
    </xf>
    <xf numFmtId="0" fontId="16" fillId="20" borderId="21" xfId="33" applyFont="1" applyFill="1" applyBorder="1" applyAlignment="1">
      <alignment vertical="center"/>
    </xf>
    <xf numFmtId="0" fontId="16" fillId="19" borderId="22" xfId="33" applyFont="1" applyFill="1" applyBorder="1" applyAlignment="1">
      <alignment vertical="center"/>
    </xf>
    <xf numFmtId="0" fontId="16" fillId="44" borderId="42" xfId="33" applyFont="1" applyFill="1" applyBorder="1" applyAlignment="1">
      <alignment vertical="center"/>
    </xf>
    <xf numFmtId="0" fontId="16" fillId="27" borderId="42" xfId="33" applyFont="1" applyFill="1" applyBorder="1" applyAlignment="1">
      <alignment vertical="center"/>
    </xf>
    <xf numFmtId="0" fontId="16" fillId="27" borderId="63" xfId="33" applyFont="1" applyFill="1" applyBorder="1" applyAlignment="1">
      <alignment vertical="center"/>
    </xf>
    <xf numFmtId="0" fontId="16" fillId="2" borderId="8" xfId="10" applyFont="1" applyFill="1" applyBorder="1" applyAlignment="1">
      <alignment horizontal="left" vertical="center"/>
    </xf>
    <xf numFmtId="0" fontId="11" fillId="15" borderId="12" xfId="10" applyFont="1" applyFill="1" applyBorder="1" applyAlignment="1">
      <alignment horizontal="center" vertical="center"/>
    </xf>
    <xf numFmtId="0" fontId="16" fillId="3" borderId="21" xfId="10" applyFont="1" applyFill="1" applyBorder="1" applyAlignment="1">
      <alignment horizontal="left" vertical="center"/>
    </xf>
    <xf numFmtId="0" fontId="16" fillId="2" borderId="21" xfId="10" applyFont="1" applyFill="1" applyBorder="1" applyAlignment="1">
      <alignment horizontal="left" vertical="center"/>
    </xf>
    <xf numFmtId="0" fontId="16" fillId="2" borderId="42" xfId="10" applyFont="1" applyFill="1" applyBorder="1" applyAlignment="1">
      <alignment horizontal="left" vertical="center"/>
    </xf>
    <xf numFmtId="0" fontId="16" fillId="3" borderId="42" xfId="10" applyFont="1" applyFill="1" applyBorder="1" applyAlignment="1">
      <alignment horizontal="left" vertical="center"/>
    </xf>
    <xf numFmtId="0" fontId="16" fillId="3" borderId="22" xfId="10" applyFont="1" applyFill="1" applyBorder="1" applyAlignment="1">
      <alignment horizontal="left" vertical="center"/>
    </xf>
    <xf numFmtId="0" fontId="11" fillId="15" borderId="12" xfId="29" applyFont="1" applyFill="1" applyBorder="1" applyAlignment="1">
      <alignment horizontal="left" vertical="center"/>
    </xf>
    <xf numFmtId="0" fontId="16" fillId="2" borderId="22" xfId="30" applyFont="1" applyFill="1" applyBorder="1"/>
    <xf numFmtId="0" fontId="11" fillId="17" borderId="17" xfId="32" applyFont="1" applyFill="1" applyBorder="1" applyAlignment="1">
      <alignment vertical="center"/>
    </xf>
    <xf numFmtId="0" fontId="16" fillId="20" borderId="45" xfId="32" applyFont="1" applyFill="1" applyBorder="1" applyAlignment="1">
      <alignment horizontal="left" vertical="center" indent="1"/>
    </xf>
    <xf numFmtId="0" fontId="16" fillId="3" borderId="42" xfId="32" applyFont="1" applyFill="1" applyBorder="1" applyAlignment="1">
      <alignment horizontal="left" vertical="center" indent="1"/>
    </xf>
    <xf numFmtId="0" fontId="16" fillId="2" borderId="42" xfId="32" applyFont="1" applyFill="1" applyBorder="1" applyAlignment="1">
      <alignment horizontal="left" vertical="center" indent="1"/>
    </xf>
    <xf numFmtId="0" fontId="16" fillId="20" borderId="42" xfId="32" applyFont="1" applyFill="1" applyBorder="1" applyAlignment="1">
      <alignment horizontal="left" vertical="center" indent="1"/>
    </xf>
    <xf numFmtId="0" fontId="16" fillId="27" borderId="42" xfId="32" applyFont="1" applyFill="1" applyBorder="1" applyAlignment="1">
      <alignment horizontal="left" vertical="center" indent="1"/>
    </xf>
    <xf numFmtId="0" fontId="49" fillId="20" borderId="42" xfId="32" applyFont="1" applyFill="1" applyBorder="1" applyAlignment="1">
      <alignment horizontal="left" vertical="center" indent="1"/>
    </xf>
    <xf numFmtId="0" fontId="49" fillId="27" borderId="42" xfId="32" applyFont="1" applyFill="1" applyBorder="1" applyAlignment="1">
      <alignment horizontal="left" vertical="center" indent="1"/>
    </xf>
    <xf numFmtId="0" fontId="49" fillId="3" borderId="42" xfId="32" applyFont="1" applyFill="1" applyBorder="1" applyAlignment="1">
      <alignment horizontal="left" vertical="center" indent="1"/>
    </xf>
    <xf numFmtId="0" fontId="49" fillId="2" borderId="42" xfId="32" applyFont="1" applyFill="1" applyBorder="1" applyAlignment="1">
      <alignment horizontal="left" vertical="center" indent="1"/>
    </xf>
    <xf numFmtId="0" fontId="49" fillId="20" borderId="43" xfId="32" applyFont="1" applyFill="1" applyBorder="1" applyAlignment="1">
      <alignment horizontal="left" vertical="center" indent="1"/>
    </xf>
    <xf numFmtId="0" fontId="6" fillId="8" borderId="22" xfId="12" applyFont="1" applyFill="1" applyBorder="1" applyAlignment="1" applyProtection="1">
      <alignment horizontal="left" vertical="center" indent="1"/>
      <protection hidden="1"/>
    </xf>
    <xf numFmtId="3" fontId="6" fillId="8" borderId="29" xfId="11" applyNumberFormat="1" applyFont="1" applyFill="1" applyBorder="1" applyAlignment="1" applyProtection="1">
      <alignment horizontal="center" vertical="center"/>
      <protection hidden="1"/>
    </xf>
    <xf numFmtId="3" fontId="6" fillId="8" borderId="9" xfId="11" applyNumberFormat="1" applyFont="1" applyFill="1" applyBorder="1" applyAlignment="1" applyProtection="1">
      <alignment horizontal="center" vertical="center"/>
      <protection hidden="1"/>
    </xf>
    <xf numFmtId="3" fontId="6" fillId="8" borderId="9" xfId="12" applyNumberFormat="1" applyFont="1" applyFill="1" applyBorder="1" applyAlignment="1" applyProtection="1">
      <alignment horizontal="center" vertical="center"/>
      <protection hidden="1"/>
    </xf>
    <xf numFmtId="3" fontId="6" fillId="8" borderId="10" xfId="5" applyNumberFormat="1" applyFont="1" applyFill="1" applyBorder="1" applyAlignment="1" applyProtection="1">
      <alignment horizontal="center" vertical="center"/>
      <protection hidden="1"/>
    </xf>
    <xf numFmtId="0" fontId="11" fillId="17" borderId="20" xfId="42" applyFont="1" applyFill="1" applyBorder="1" applyAlignment="1">
      <alignment vertical="center"/>
    </xf>
    <xf numFmtId="0" fontId="11" fillId="17" borderId="17" xfId="42" applyFont="1" applyFill="1" applyBorder="1" applyAlignment="1">
      <alignment horizontal="center" vertical="center"/>
    </xf>
    <xf numFmtId="0" fontId="11" fillId="17" borderId="24" xfId="42" applyFont="1" applyFill="1" applyBorder="1" applyAlignment="1">
      <alignment horizontal="center" vertical="center"/>
    </xf>
    <xf numFmtId="0" fontId="11" fillId="17" borderId="38" xfId="42" applyFont="1" applyFill="1" applyBorder="1" applyAlignment="1">
      <alignment horizontal="center" vertical="center"/>
    </xf>
    <xf numFmtId="0" fontId="16" fillId="2" borderId="45" xfId="42" applyFont="1" applyFill="1" applyBorder="1" applyAlignment="1">
      <alignment horizontal="left" indent="1"/>
    </xf>
    <xf numFmtId="0" fontId="16" fillId="24" borderId="42" xfId="42" applyFont="1" applyFill="1" applyBorder="1" applyAlignment="1">
      <alignment horizontal="left" indent="1"/>
    </xf>
    <xf numFmtId="0" fontId="16" fillId="2" borderId="42" xfId="42" applyFont="1" applyFill="1" applyBorder="1" applyAlignment="1">
      <alignment horizontal="left" indent="1"/>
    </xf>
    <xf numFmtId="0" fontId="16" fillId="3" borderId="42" xfId="42" applyFont="1" applyFill="1" applyBorder="1" applyAlignment="1">
      <alignment horizontal="left" indent="1"/>
    </xf>
    <xf numFmtId="0" fontId="16" fillId="41" borderId="42" xfId="42" applyFont="1" applyFill="1" applyBorder="1" applyAlignment="1">
      <alignment horizontal="left" indent="1"/>
    </xf>
    <xf numFmtId="0" fontId="16" fillId="3" borderId="42" xfId="42" applyFont="1" applyFill="1" applyBorder="1" applyAlignment="1">
      <alignment horizontal="left" vertical="center" indent="1"/>
    </xf>
    <xf numFmtId="0" fontId="16" fillId="41" borderId="42" xfId="42" applyFont="1" applyFill="1" applyBorder="1" applyAlignment="1">
      <alignment horizontal="left" vertical="center" indent="1"/>
    </xf>
    <xf numFmtId="0" fontId="16" fillId="24" borderId="42" xfId="42" applyFont="1" applyFill="1" applyBorder="1" applyAlignment="1">
      <alignment horizontal="left" vertical="center" indent="1"/>
    </xf>
    <xf numFmtId="0" fontId="16" fillId="2" borderId="42" xfId="42" applyFont="1" applyFill="1" applyBorder="1" applyAlignment="1">
      <alignment horizontal="left" vertical="center" indent="1"/>
    </xf>
    <xf numFmtId="0" fontId="16" fillId="3" borderId="42" xfId="42" applyFont="1" applyFill="1" applyBorder="1" applyAlignment="1">
      <alignment horizontal="left" vertical="center" wrapText="1" indent="1"/>
    </xf>
    <xf numFmtId="0" fontId="16" fillId="3" borderId="43" xfId="42" applyFont="1" applyFill="1" applyBorder="1" applyAlignment="1">
      <alignment horizontal="left" vertical="center" indent="1"/>
    </xf>
    <xf numFmtId="3" fontId="6" fillId="3" borderId="51" xfId="42" applyNumberFormat="1" applyFont="1" applyFill="1" applyBorder="1" applyAlignment="1">
      <alignment horizontal="center" vertical="center"/>
    </xf>
    <xf numFmtId="3" fontId="6" fillId="0" borderId="2" xfId="20" applyNumberFormat="1" applyFont="1" applyBorder="1" applyAlignment="1" applyProtection="1">
      <alignment horizontal="center"/>
      <protection hidden="1"/>
    </xf>
    <xf numFmtId="3" fontId="6" fillId="0" borderId="41" xfId="20" applyNumberFormat="1" applyFont="1" applyBorder="1" applyAlignment="1" applyProtection="1">
      <alignment horizontal="center"/>
      <protection hidden="1"/>
    </xf>
    <xf numFmtId="0" fontId="16" fillId="7" borderId="68" xfId="20" applyFont="1" applyFill="1" applyBorder="1" applyAlignment="1" applyProtection="1">
      <alignment horizontal="left" indent="1"/>
      <protection hidden="1"/>
    </xf>
    <xf numFmtId="3" fontId="6" fillId="7" borderId="110" xfId="20" applyNumberFormat="1" applyFont="1" applyFill="1" applyBorder="1" applyAlignment="1" applyProtection="1">
      <alignment horizontal="center"/>
      <protection hidden="1"/>
    </xf>
    <xf numFmtId="3" fontId="6" fillId="7" borderId="9" xfId="20" applyNumberFormat="1" applyFont="1" applyFill="1" applyBorder="1" applyAlignment="1" applyProtection="1">
      <alignment horizontal="center"/>
      <protection hidden="1"/>
    </xf>
    <xf numFmtId="3" fontId="6" fillId="7" borderId="10" xfId="20" applyNumberFormat="1" applyFont="1" applyFill="1" applyBorder="1" applyAlignment="1" applyProtection="1">
      <alignment horizontal="center"/>
      <protection hidden="1"/>
    </xf>
    <xf numFmtId="0" fontId="11" fillId="15" borderId="12" xfId="40" applyFont="1" applyFill="1" applyBorder="1" applyAlignment="1">
      <alignment horizontal="left" vertical="center"/>
    </xf>
    <xf numFmtId="0" fontId="16" fillId="20" borderId="45" xfId="40" applyFont="1" applyFill="1" applyBorder="1" applyAlignment="1">
      <alignment horizontal="left"/>
    </xf>
    <xf numFmtId="0" fontId="16" fillId="27" borderId="42" xfId="40" applyFont="1" applyFill="1" applyBorder="1" applyAlignment="1">
      <alignment horizontal="left"/>
    </xf>
    <xf numFmtId="0" fontId="16" fillId="20" borderId="42" xfId="40" applyFont="1" applyFill="1" applyBorder="1" applyAlignment="1">
      <alignment horizontal="left"/>
    </xf>
    <xf numFmtId="0" fontId="16" fillId="27" borderId="43" xfId="40" applyFont="1" applyFill="1" applyBorder="1" applyAlignment="1">
      <alignment horizontal="left"/>
    </xf>
    <xf numFmtId="0" fontId="11" fillId="15" borderId="17" xfId="40" applyFont="1" applyFill="1" applyBorder="1" applyAlignment="1">
      <alignment horizontal="center" vertical="center"/>
    </xf>
    <xf numFmtId="0" fontId="11" fillId="15" borderId="24" xfId="40" applyFont="1" applyFill="1" applyBorder="1" applyAlignment="1">
      <alignment horizontal="center" vertical="center"/>
    </xf>
    <xf numFmtId="0" fontId="11" fillId="15" borderId="38" xfId="40" applyFont="1" applyFill="1" applyBorder="1" applyAlignment="1">
      <alignment horizontal="center" vertical="center"/>
    </xf>
    <xf numFmtId="0" fontId="16" fillId="20" borderId="42" xfId="40" applyFont="1" applyFill="1" applyBorder="1" applyAlignment="1">
      <alignment horizontal="left" wrapText="1"/>
    </xf>
    <xf numFmtId="0" fontId="16" fillId="27" borderId="43" xfId="40" applyFont="1" applyFill="1" applyBorder="1" applyAlignment="1">
      <alignment horizontal="left" wrapText="1"/>
    </xf>
    <xf numFmtId="0" fontId="16" fillId="20" borderId="42" xfId="34" applyFont="1" applyFill="1" applyBorder="1" applyAlignment="1">
      <alignment horizontal="left"/>
    </xf>
    <xf numFmtId="0" fontId="16" fillId="3" borderId="43" xfId="34" applyFont="1" applyFill="1" applyBorder="1" applyAlignment="1">
      <alignment horizontal="left"/>
    </xf>
    <xf numFmtId="0" fontId="11" fillId="15" borderId="12" xfId="35" applyFont="1" applyFill="1" applyBorder="1" applyAlignment="1">
      <alignment vertical="center"/>
    </xf>
    <xf numFmtId="0" fontId="16" fillId="2" borderId="45" xfId="35" applyFont="1" applyFill="1" applyBorder="1" applyAlignment="1">
      <alignment horizontal="left" vertical="center" indent="1"/>
    </xf>
    <xf numFmtId="0" fontId="16" fillId="24" borderId="42" xfId="35" applyFont="1" applyFill="1" applyBorder="1" applyAlignment="1">
      <alignment horizontal="left" vertical="center" indent="1"/>
    </xf>
    <xf numFmtId="0" fontId="16" fillId="2" borderId="62" xfId="35" applyFont="1" applyFill="1" applyBorder="1" applyAlignment="1">
      <alignment horizontal="left" vertical="center" indent="1"/>
    </xf>
    <xf numFmtId="0" fontId="16" fillId="2" borderId="42" xfId="35" applyFont="1" applyFill="1" applyBorder="1" applyAlignment="1">
      <alignment horizontal="left" vertical="center" indent="1"/>
    </xf>
    <xf numFmtId="0" fontId="16" fillId="41" borderId="42" xfId="35" applyFont="1" applyFill="1" applyBorder="1" applyAlignment="1">
      <alignment horizontal="left" vertical="center" indent="1"/>
    </xf>
    <xf numFmtId="0" fontId="16" fillId="3" borderId="42" xfId="35" applyFont="1" applyFill="1" applyBorder="1" applyAlignment="1">
      <alignment horizontal="left" vertical="center" indent="1"/>
    </xf>
    <xf numFmtId="0" fontId="16" fillId="41" borderId="43" xfId="35" applyFont="1" applyFill="1" applyBorder="1" applyAlignment="1">
      <alignment horizontal="left" vertical="center" indent="1"/>
    </xf>
    <xf numFmtId="0" fontId="11" fillId="15" borderId="24" xfId="35" applyFont="1" applyFill="1" applyBorder="1" applyAlignment="1">
      <alignment horizontal="center" vertical="center"/>
    </xf>
    <xf numFmtId="0" fontId="11" fillId="15" borderId="38" xfId="35" applyFont="1" applyFill="1" applyBorder="1" applyAlignment="1">
      <alignment horizontal="center" vertical="center"/>
    </xf>
    <xf numFmtId="0" fontId="16" fillId="2" borderId="62" xfId="35" applyFont="1" applyFill="1" applyBorder="1" applyAlignment="1">
      <alignment horizontal="left" vertical="center"/>
    </xf>
    <xf numFmtId="0" fontId="16" fillId="24" borderId="42" xfId="35" applyFont="1" applyFill="1" applyBorder="1" applyAlignment="1">
      <alignment horizontal="left" vertical="center"/>
    </xf>
    <xf numFmtId="0" fontId="16" fillId="2" borderId="42" xfId="35" applyFont="1" applyFill="1" applyBorder="1" applyAlignment="1">
      <alignment horizontal="left" vertical="center"/>
    </xf>
    <xf numFmtId="0" fontId="16" fillId="24" borderId="43" xfId="35" applyFont="1" applyFill="1" applyBorder="1" applyAlignment="1">
      <alignment horizontal="left" vertical="center"/>
    </xf>
    <xf numFmtId="0" fontId="11" fillId="17" borderId="63" xfId="36" applyFont="1" applyFill="1" applyBorder="1" applyAlignment="1">
      <alignment horizontal="left" vertical="center" indent="1"/>
    </xf>
    <xf numFmtId="0" fontId="16" fillId="25" borderId="45" xfId="36" applyFont="1" applyFill="1" applyBorder="1" applyAlignment="1">
      <alignment horizontal="left" vertical="center" indent="1"/>
    </xf>
    <xf numFmtId="0" fontId="16" fillId="3" borderId="42" xfId="36" applyFont="1" applyFill="1" applyBorder="1" applyAlignment="1">
      <alignment horizontal="left" vertical="center" indent="1"/>
    </xf>
    <xf numFmtId="0" fontId="16" fillId="25" borderId="42" xfId="36" applyFont="1" applyFill="1" applyBorder="1" applyAlignment="1">
      <alignment horizontal="left" vertical="center" indent="1"/>
    </xf>
    <xf numFmtId="0" fontId="16" fillId="3" borderId="43" xfId="36" applyFont="1" applyFill="1" applyBorder="1" applyAlignment="1">
      <alignment horizontal="left" vertical="center" indent="1"/>
    </xf>
    <xf numFmtId="0" fontId="11" fillId="17" borderId="64" xfId="36" applyFont="1" applyFill="1" applyBorder="1" applyAlignment="1">
      <alignment horizontal="center" vertical="center"/>
    </xf>
    <xf numFmtId="0" fontId="11" fillId="17" borderId="65" xfId="36" applyFont="1" applyFill="1" applyBorder="1" applyAlignment="1">
      <alignment horizontal="center" vertical="center"/>
    </xf>
    <xf numFmtId="0" fontId="11" fillId="15" borderId="12" xfId="37" applyFont="1" applyFill="1" applyBorder="1" applyAlignment="1">
      <alignment horizontal="left" vertical="center"/>
    </xf>
    <xf numFmtId="0" fontId="16" fillId="20" borderId="42" xfId="37" applyFont="1" applyFill="1" applyBorder="1" applyAlignment="1">
      <alignment horizontal="left" vertical="center" wrapText="1"/>
    </xf>
    <xf numFmtId="0" fontId="16" fillId="3" borderId="42" xfId="37" applyFont="1" applyFill="1" applyBorder="1" applyAlignment="1">
      <alignment horizontal="left" vertical="center"/>
    </xf>
    <xf numFmtId="0" fontId="16" fillId="2" borderId="42" xfId="37" applyFont="1" applyFill="1" applyBorder="1" applyAlignment="1">
      <alignment horizontal="left" vertical="center"/>
    </xf>
    <xf numFmtId="0" fontId="16" fillId="20" borderId="42" xfId="37" applyFont="1" applyFill="1" applyBorder="1" applyAlignment="1">
      <alignment horizontal="left" vertical="center"/>
    </xf>
    <xf numFmtId="0" fontId="16" fillId="27" borderId="42" xfId="37" applyFont="1" applyFill="1" applyBorder="1" applyAlignment="1">
      <alignment horizontal="left" vertical="center"/>
    </xf>
    <xf numFmtId="0" fontId="16" fillId="20" borderId="43" xfId="37" applyFont="1" applyFill="1" applyBorder="1" applyAlignment="1">
      <alignment horizontal="left" vertical="center"/>
    </xf>
    <xf numFmtId="0" fontId="11" fillId="3" borderId="12" xfId="37" applyFont="1" applyFill="1" applyBorder="1" applyAlignment="1">
      <alignment vertical="center"/>
    </xf>
    <xf numFmtId="0" fontId="11" fillId="3" borderId="64" xfId="37" applyFont="1" applyFill="1" applyBorder="1" applyAlignment="1">
      <alignment horizontal="center" vertical="center"/>
    </xf>
    <xf numFmtId="0" fontId="11" fillId="3" borderId="65" xfId="37" applyFont="1" applyFill="1" applyBorder="1" applyAlignment="1">
      <alignment horizontal="center" vertical="center"/>
    </xf>
    <xf numFmtId="0" fontId="16" fillId="2" borderId="42" xfId="37" applyFont="1" applyFill="1" applyBorder="1" applyAlignment="1">
      <alignment horizontal="left" vertical="center" wrapText="1"/>
    </xf>
    <xf numFmtId="0" fontId="16" fillId="3" borderId="42" xfId="37" applyFont="1" applyFill="1" applyBorder="1" applyAlignment="1">
      <alignment horizontal="left" vertical="center" wrapText="1"/>
    </xf>
    <xf numFmtId="0" fontId="16" fillId="2" borderId="43" xfId="37" applyFont="1" applyFill="1" applyBorder="1" applyAlignment="1">
      <alignment horizontal="left" vertical="center" wrapText="1"/>
    </xf>
    <xf numFmtId="0" fontId="11" fillId="15" borderId="20" xfId="38" applyFont="1" applyFill="1" applyBorder="1" applyAlignment="1">
      <alignment vertical="center"/>
    </xf>
    <xf numFmtId="0" fontId="11" fillId="15" borderId="66" xfId="38" applyFont="1" applyFill="1" applyBorder="1" applyAlignment="1">
      <alignment horizontal="center" vertical="center"/>
    </xf>
    <xf numFmtId="0" fontId="16" fillId="2" borderId="42" xfId="38" applyFont="1" applyFill="1" applyBorder="1" applyAlignment="1">
      <alignment horizontal="left"/>
    </xf>
    <xf numFmtId="0" fontId="16" fillId="3" borderId="42" xfId="38" applyFont="1" applyFill="1" applyBorder="1" applyAlignment="1">
      <alignment horizontal="left"/>
    </xf>
    <xf numFmtId="0" fontId="16" fillId="3" borderId="42" xfId="38" applyFont="1" applyFill="1" applyBorder="1" applyAlignment="1">
      <alignment horizontal="left" wrapText="1"/>
    </xf>
    <xf numFmtId="0" fontId="16" fillId="4" borderId="42" xfId="38" applyFont="1" applyFill="1" applyBorder="1" applyAlignment="1">
      <alignment horizontal="left"/>
    </xf>
    <xf numFmtId="0" fontId="16" fillId="3" borderId="22" xfId="38" applyFont="1" applyFill="1" applyBorder="1" applyAlignment="1">
      <alignment wrapText="1"/>
    </xf>
    <xf numFmtId="0" fontId="6" fillId="0" borderId="1" xfId="27" applyFont="1" applyBorder="1" applyAlignment="1">
      <alignment horizontal="center"/>
    </xf>
    <xf numFmtId="0" fontId="6" fillId="0" borderId="4" xfId="27" applyFont="1" applyBorder="1" applyAlignment="1">
      <alignment horizontal="center"/>
    </xf>
    <xf numFmtId="0" fontId="6" fillId="3" borderId="1" xfId="27" applyFont="1" applyFill="1" applyBorder="1" applyAlignment="1">
      <alignment horizontal="center"/>
    </xf>
    <xf numFmtId="0" fontId="6" fillId="2" borderId="9" xfId="27" applyFont="1" applyFill="1" applyBorder="1" applyAlignment="1">
      <alignment horizontal="center"/>
    </xf>
    <xf numFmtId="0" fontId="6" fillId="2" borderId="10" xfId="27" applyFont="1" applyFill="1" applyBorder="1" applyAlignment="1">
      <alignment horizontal="center"/>
    </xf>
    <xf numFmtId="3" fontId="27" fillId="2" borderId="1" xfId="27" applyNumberFormat="1" applyFont="1" applyFill="1" applyBorder="1" applyAlignment="1">
      <alignment horizontal="center"/>
    </xf>
    <xf numFmtId="0" fontId="6" fillId="3" borderId="4" xfId="27" applyFont="1" applyFill="1" applyBorder="1" applyAlignment="1">
      <alignment horizontal="center"/>
    </xf>
    <xf numFmtId="0" fontId="6" fillId="2" borderId="1" xfId="27" applyFont="1" applyFill="1" applyBorder="1" applyAlignment="1">
      <alignment horizontal="center"/>
    </xf>
    <xf numFmtId="0" fontId="27" fillId="2" borderId="1" xfId="27" applyFont="1" applyFill="1" applyBorder="1" applyAlignment="1">
      <alignment horizontal="center"/>
    </xf>
    <xf numFmtId="0" fontId="6" fillId="4" borderId="1" xfId="33" applyFont="1" applyFill="1" applyBorder="1" applyAlignment="1">
      <alignment horizontal="center" vertical="center"/>
    </xf>
    <xf numFmtId="0" fontId="6" fillId="4" borderId="4" xfId="33" applyFont="1" applyFill="1" applyBorder="1" applyAlignment="1">
      <alignment horizontal="center"/>
    </xf>
    <xf numFmtId="0" fontId="6" fillId="3" borderId="40" xfId="33" applyFont="1" applyFill="1" applyBorder="1" applyAlignment="1">
      <alignment horizontal="center" vertical="center"/>
    </xf>
    <xf numFmtId="0" fontId="6" fillId="3" borderId="1" xfId="33" applyFont="1" applyFill="1" applyBorder="1" applyAlignment="1">
      <alignment horizontal="center" vertical="center"/>
    </xf>
    <xf numFmtId="0" fontId="27" fillId="3" borderId="1" xfId="33" applyFont="1" applyFill="1" applyBorder="1" applyAlignment="1">
      <alignment horizontal="center" vertical="center"/>
    </xf>
    <xf numFmtId="0" fontId="6" fillId="3" borderId="4" xfId="33" applyFont="1" applyFill="1" applyBorder="1" applyAlignment="1">
      <alignment horizontal="center"/>
    </xf>
    <xf numFmtId="0" fontId="6" fillId="2" borderId="1" xfId="33" applyFont="1" applyFill="1" applyBorder="1" applyAlignment="1">
      <alignment horizontal="center"/>
    </xf>
    <xf numFmtId="0" fontId="6" fillId="2" borderId="4" xfId="33" applyFont="1" applyFill="1" applyBorder="1" applyAlignment="1">
      <alignment horizontal="center"/>
    </xf>
    <xf numFmtId="0" fontId="6" fillId="3" borderId="1" xfId="33" applyFont="1" applyFill="1" applyBorder="1" applyAlignment="1">
      <alignment horizontal="center"/>
    </xf>
    <xf numFmtId="0" fontId="6" fillId="2" borderId="4" xfId="33" applyFont="1" applyFill="1" applyBorder="1" applyAlignment="1">
      <alignment horizontal="center" vertical="center"/>
    </xf>
    <xf numFmtId="0" fontId="6" fillId="2" borderId="9" xfId="33" applyFont="1" applyFill="1" applyBorder="1" applyAlignment="1">
      <alignment horizontal="center" vertical="center"/>
    </xf>
    <xf numFmtId="0" fontId="6" fillId="2" borderId="10" xfId="33" applyFont="1" applyFill="1" applyBorder="1" applyAlignment="1">
      <alignment horizontal="center" vertical="center"/>
    </xf>
    <xf numFmtId="0" fontId="6" fillId="20" borderId="1" xfId="33" applyFont="1" applyFill="1" applyBorder="1" applyAlignment="1">
      <alignment horizontal="center" vertical="center"/>
    </xf>
    <xf numFmtId="0" fontId="6" fillId="20" borderId="4" xfId="33" applyFont="1" applyFill="1" applyBorder="1" applyAlignment="1">
      <alignment horizontal="center" vertical="center"/>
    </xf>
    <xf numFmtId="0" fontId="6" fillId="19" borderId="9" xfId="33" applyFont="1" applyFill="1" applyBorder="1" applyAlignment="1">
      <alignment horizontal="center" vertical="center"/>
    </xf>
    <xf numFmtId="0" fontId="6" fillId="44" borderId="50" xfId="33" applyFont="1" applyFill="1" applyBorder="1" applyAlignment="1">
      <alignment horizontal="center" vertical="center"/>
    </xf>
    <xf numFmtId="0" fontId="6" fillId="44" borderId="52" xfId="33" applyFont="1" applyFill="1" applyBorder="1" applyAlignment="1">
      <alignment horizontal="center" vertical="center"/>
    </xf>
    <xf numFmtId="0" fontId="6" fillId="27" borderId="50" xfId="33" applyFont="1" applyFill="1" applyBorder="1" applyAlignment="1">
      <alignment horizontal="center" vertical="center"/>
    </xf>
    <xf numFmtId="0" fontId="6" fillId="27" borderId="52" xfId="33" applyFont="1" applyFill="1" applyBorder="1" applyAlignment="1">
      <alignment horizontal="center" vertical="center"/>
    </xf>
    <xf numFmtId="0" fontId="6" fillId="3" borderId="65" xfId="33" applyFont="1" applyFill="1" applyBorder="1" applyAlignment="1">
      <alignment horizontal="center" vertical="center"/>
    </xf>
    <xf numFmtId="0" fontId="6" fillId="3" borderId="4" xfId="33" applyFont="1" applyFill="1" applyBorder="1" applyAlignment="1">
      <alignment horizontal="center" vertical="center"/>
    </xf>
    <xf numFmtId="0" fontId="27" fillId="2" borderId="1" xfId="33" applyFont="1" applyFill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6" fillId="4" borderId="9" xfId="33" applyFont="1" applyFill="1" applyBorder="1" applyAlignment="1">
      <alignment horizontal="center" vertical="center"/>
    </xf>
    <xf numFmtId="0" fontId="6" fillId="4" borderId="10" xfId="33" applyFont="1" applyFill="1" applyBorder="1" applyAlignment="1">
      <alignment horizontal="center" vertical="center"/>
    </xf>
    <xf numFmtId="0" fontId="101" fillId="2" borderId="1" xfId="29" applyFont="1" applyFill="1" applyBorder="1" applyAlignment="1">
      <alignment horizontal="center"/>
    </xf>
    <xf numFmtId="0" fontId="6" fillId="2" borderId="1" xfId="30" applyFont="1" applyFill="1" applyBorder="1" applyAlignment="1">
      <alignment horizontal="center"/>
    </xf>
    <xf numFmtId="0" fontId="6" fillId="2" borderId="1" xfId="32" applyFont="1" applyFill="1" applyBorder="1" applyAlignment="1">
      <alignment horizontal="center"/>
    </xf>
    <xf numFmtId="0" fontId="6" fillId="3" borderId="1" xfId="32" applyFont="1" applyFill="1" applyBorder="1" applyAlignment="1">
      <alignment horizontal="center"/>
    </xf>
    <xf numFmtId="0" fontId="6" fillId="3" borderId="4" xfId="32" applyFont="1" applyFill="1" applyBorder="1" applyAlignment="1">
      <alignment horizontal="center"/>
    </xf>
    <xf numFmtId="0" fontId="6" fillId="3" borderId="4" xfId="32" applyFont="1" applyFill="1" applyBorder="1" applyAlignment="1">
      <alignment horizontal="center" vertical="center"/>
    </xf>
    <xf numFmtId="0" fontId="6" fillId="2" borderId="7" xfId="32" applyFont="1" applyFill="1" applyBorder="1" applyAlignment="1">
      <alignment horizontal="center"/>
    </xf>
    <xf numFmtId="0" fontId="6" fillId="2" borderId="4" xfId="32" applyFont="1" applyFill="1" applyBorder="1" applyAlignment="1">
      <alignment horizontal="center" vertical="center"/>
    </xf>
    <xf numFmtId="0" fontId="6" fillId="3" borderId="7" xfId="32" applyFont="1" applyFill="1" applyBorder="1" applyAlignment="1">
      <alignment horizontal="center"/>
    </xf>
    <xf numFmtId="0" fontId="6" fillId="3" borderId="50" xfId="32" applyFont="1" applyFill="1" applyBorder="1" applyAlignment="1">
      <alignment horizontal="center"/>
    </xf>
    <xf numFmtId="0" fontId="6" fillId="2" borderId="4" xfId="32" applyFont="1" applyFill="1" applyBorder="1" applyAlignment="1">
      <alignment horizontal="center"/>
    </xf>
    <xf numFmtId="0" fontId="27" fillId="43" borderId="7" xfId="32" applyFont="1" applyFill="1" applyBorder="1" applyAlignment="1">
      <alignment horizontal="center"/>
    </xf>
    <xf numFmtId="0" fontId="27" fillId="2" borderId="7" xfId="32" applyFont="1" applyFill="1" applyBorder="1" applyAlignment="1">
      <alignment horizontal="center"/>
    </xf>
    <xf numFmtId="0" fontId="27" fillId="2" borderId="1" xfId="32" applyFont="1" applyFill="1" applyBorder="1" applyAlignment="1">
      <alignment horizontal="center"/>
    </xf>
    <xf numFmtId="0" fontId="27" fillId="3" borderId="7" xfId="32" applyFont="1" applyFill="1" applyBorder="1" applyAlignment="1">
      <alignment horizontal="center"/>
    </xf>
    <xf numFmtId="0" fontId="27" fillId="3" borderId="1" xfId="32" applyFont="1" applyFill="1" applyBorder="1" applyAlignment="1">
      <alignment horizontal="center"/>
    </xf>
    <xf numFmtId="0" fontId="27" fillId="3" borderId="4" xfId="32" applyFont="1" applyFill="1" applyBorder="1" applyAlignment="1">
      <alignment horizontal="center" vertical="center"/>
    </xf>
    <xf numFmtId="0" fontId="27" fillId="2" borderId="4" xfId="32" applyFont="1" applyFill="1" applyBorder="1" applyAlignment="1">
      <alignment horizontal="center" vertical="center"/>
    </xf>
    <xf numFmtId="0" fontId="27" fillId="3" borderId="4" xfId="32" applyFont="1" applyFill="1" applyBorder="1" applyAlignment="1">
      <alignment horizontal="center"/>
    </xf>
    <xf numFmtId="0" fontId="27" fillId="3" borderId="7" xfId="32" applyFont="1" applyFill="1" applyBorder="1" applyAlignment="1">
      <alignment horizontal="center" vertical="center"/>
    </xf>
    <xf numFmtId="0" fontId="27" fillId="3" borderId="1" xfId="32" applyFont="1" applyFill="1" applyBorder="1" applyAlignment="1">
      <alignment horizontal="center" vertical="center"/>
    </xf>
    <xf numFmtId="0" fontId="27" fillId="2" borderId="1" xfId="32" applyFont="1" applyFill="1" applyBorder="1" applyAlignment="1">
      <alignment horizontal="center" vertical="center"/>
    </xf>
    <xf numFmtId="0" fontId="61" fillId="3" borderId="7" xfId="32" applyFont="1" applyFill="1" applyBorder="1" applyAlignment="1">
      <alignment horizontal="center" vertical="center"/>
    </xf>
    <xf numFmtId="0" fontId="27" fillId="2" borderId="9" xfId="32" applyFont="1" applyFill="1" applyBorder="1" applyAlignment="1">
      <alignment horizontal="center" vertical="center"/>
    </xf>
    <xf numFmtId="0" fontId="6" fillId="2" borderId="3" xfId="42" applyFont="1" applyFill="1" applyBorder="1" applyAlignment="1">
      <alignment horizontal="center" vertical="center"/>
    </xf>
    <xf numFmtId="0" fontId="6" fillId="3" borderId="7" xfId="42" applyFont="1" applyFill="1" applyBorder="1" applyAlignment="1">
      <alignment horizontal="center" vertical="center"/>
    </xf>
    <xf numFmtId="0" fontId="6" fillId="2" borderId="40" xfId="42" applyFont="1" applyFill="1" applyBorder="1" applyAlignment="1">
      <alignment horizontal="center" vertical="center"/>
    </xf>
    <xf numFmtId="0" fontId="6" fillId="41" borderId="1" xfId="42" applyFont="1" applyFill="1" applyBorder="1" applyAlignment="1">
      <alignment horizontal="center" vertical="center"/>
    </xf>
    <xf numFmtId="0" fontId="6" fillId="41" borderId="4" xfId="42" applyFont="1" applyFill="1" applyBorder="1" applyAlignment="1">
      <alignment horizontal="center" vertical="center"/>
    </xf>
    <xf numFmtId="0" fontId="6" fillId="2" borderId="7" xfId="42" applyFont="1" applyFill="1" applyBorder="1" applyAlignment="1">
      <alignment horizontal="center" vertical="center"/>
    </xf>
    <xf numFmtId="0" fontId="6" fillId="2" borderId="1" xfId="42" applyFont="1" applyFill="1" applyBorder="1" applyAlignment="1">
      <alignment horizontal="center" vertical="center"/>
    </xf>
    <xf numFmtId="0" fontId="6" fillId="24" borderId="7" xfId="42" applyFont="1" applyFill="1" applyBorder="1" applyAlignment="1">
      <alignment horizontal="center" vertical="center"/>
    </xf>
    <xf numFmtId="0" fontId="6" fillId="24" borderId="1" xfId="42" applyFont="1" applyFill="1" applyBorder="1" applyAlignment="1">
      <alignment horizontal="center" vertical="center"/>
    </xf>
    <xf numFmtId="0" fontId="6" fillId="24" borderId="4" xfId="42" applyFont="1" applyFill="1" applyBorder="1" applyAlignment="1">
      <alignment horizontal="center" vertical="center"/>
    </xf>
    <xf numFmtId="0" fontId="6" fillId="2" borderId="4" xfId="42" applyFont="1" applyFill="1" applyBorder="1" applyAlignment="1">
      <alignment horizontal="center" vertical="center"/>
    </xf>
    <xf numFmtId="0" fontId="6" fillId="3" borderId="40" xfId="42" applyFont="1" applyFill="1" applyBorder="1" applyAlignment="1">
      <alignment horizontal="center" vertical="center"/>
    </xf>
    <xf numFmtId="0" fontId="6" fillId="3" borderId="1" xfId="42" applyFont="1" applyFill="1" applyBorder="1" applyAlignment="1">
      <alignment horizontal="center" vertical="center"/>
    </xf>
    <xf numFmtId="0" fontId="6" fillId="41" borderId="7" xfId="42" applyFont="1" applyFill="1" applyBorder="1" applyAlignment="1">
      <alignment horizontal="center" vertical="center"/>
    </xf>
    <xf numFmtId="0" fontId="27" fillId="2" borderId="1" xfId="42" applyFont="1" applyFill="1" applyBorder="1" applyAlignment="1">
      <alignment horizontal="center" vertical="center"/>
    </xf>
    <xf numFmtId="0" fontId="6" fillId="3" borderId="4" xfId="42" applyFont="1" applyFill="1" applyBorder="1" applyAlignment="1">
      <alignment horizontal="center" vertical="center"/>
    </xf>
    <xf numFmtId="0" fontId="27" fillId="3" borderId="1" xfId="42" applyFont="1" applyFill="1" applyBorder="1" applyAlignment="1">
      <alignment horizontal="center" vertical="center"/>
    </xf>
    <xf numFmtId="1" fontId="6" fillId="41" borderId="52" xfId="42" applyNumberFormat="1" applyFont="1" applyFill="1" applyBorder="1" applyAlignment="1">
      <alignment horizontal="center" vertical="center"/>
    </xf>
    <xf numFmtId="3" fontId="6" fillId="3" borderId="9" xfId="42" applyNumberFormat="1" applyFont="1" applyFill="1" applyBorder="1" applyAlignment="1">
      <alignment horizontal="center" vertical="center"/>
    </xf>
    <xf numFmtId="0" fontId="6" fillId="2" borderId="7" xfId="44" applyFont="1" applyFill="1" applyBorder="1" applyAlignment="1">
      <alignment horizontal="center" vertical="center"/>
    </xf>
    <xf numFmtId="0" fontId="6" fillId="3" borderId="7" xfId="44" applyFont="1" applyFill="1" applyBorder="1" applyAlignment="1">
      <alignment horizontal="center" vertical="center"/>
    </xf>
    <xf numFmtId="0" fontId="6" fillId="3" borderId="4" xfId="44" applyFont="1" applyFill="1" applyBorder="1" applyAlignment="1">
      <alignment horizontal="center" vertical="center"/>
    </xf>
    <xf numFmtId="0" fontId="6" fillId="2" borderId="4" xfId="44" applyFont="1" applyFill="1" applyBorder="1" applyAlignment="1">
      <alignment horizontal="center" vertical="center"/>
    </xf>
    <xf numFmtId="0" fontId="27" fillId="2" borderId="4" xfId="44" applyFont="1" applyFill="1" applyBorder="1" applyAlignment="1">
      <alignment horizontal="center" vertical="center"/>
    </xf>
    <xf numFmtId="0" fontId="49" fillId="3" borderId="1" xfId="40" applyFont="1" applyFill="1" applyBorder="1" applyAlignment="1">
      <alignment horizontal="center" vertical="center"/>
    </xf>
    <xf numFmtId="0" fontId="16" fillId="2" borderId="1" xfId="40" applyFont="1" applyFill="1" applyBorder="1" applyAlignment="1">
      <alignment horizontal="center" vertical="center"/>
    </xf>
    <xf numFmtId="0" fontId="16" fillId="2" borderId="7" xfId="40" applyFont="1" applyFill="1" applyBorder="1" applyAlignment="1">
      <alignment horizontal="center" vertical="center"/>
    </xf>
    <xf numFmtId="0" fontId="16" fillId="3" borderId="1" xfId="40" applyFont="1" applyFill="1" applyBorder="1" applyAlignment="1">
      <alignment horizontal="center" vertical="center"/>
    </xf>
    <xf numFmtId="0" fontId="16" fillId="3" borderId="0" xfId="40" applyFont="1" applyFill="1" applyAlignment="1">
      <alignment horizontal="center" vertical="center"/>
    </xf>
    <xf numFmtId="0" fontId="16" fillId="3" borderId="4" xfId="40" applyFont="1" applyFill="1" applyBorder="1" applyAlignment="1">
      <alignment horizontal="center" vertical="center"/>
    </xf>
    <xf numFmtId="0" fontId="6" fillId="3" borderId="1" xfId="34" applyFont="1" applyFill="1" applyBorder="1" applyAlignment="1">
      <alignment horizontal="center"/>
    </xf>
    <xf numFmtId="0" fontId="6" fillId="3" borderId="4" xfId="34" applyFont="1" applyFill="1" applyBorder="1" applyAlignment="1">
      <alignment horizontal="center"/>
    </xf>
    <xf numFmtId="0" fontId="49" fillId="2" borderId="7" xfId="34" applyFont="1" applyFill="1" applyBorder="1" applyAlignment="1">
      <alignment horizontal="center" vertical="center"/>
    </xf>
    <xf numFmtId="0" fontId="16" fillId="2" borderId="1" xfId="34" applyFont="1" applyFill="1" applyBorder="1" applyAlignment="1">
      <alignment horizontal="center" vertical="center"/>
    </xf>
    <xf numFmtId="0" fontId="16" fillId="2" borderId="4" xfId="34" applyFont="1" applyFill="1" applyBorder="1" applyAlignment="1">
      <alignment horizontal="center" vertical="center"/>
    </xf>
    <xf numFmtId="0" fontId="6" fillId="2" borderId="1" xfId="34" applyFont="1" applyFill="1" applyBorder="1" applyAlignment="1">
      <alignment horizontal="center" vertical="center"/>
    </xf>
    <xf numFmtId="0" fontId="6" fillId="2" borderId="4" xfId="34" applyFont="1" applyFill="1" applyBorder="1" applyAlignment="1">
      <alignment horizontal="center" vertical="center"/>
    </xf>
    <xf numFmtId="3" fontId="6" fillId="2" borderId="8" xfId="34" applyNumberFormat="1" applyFont="1" applyFill="1" applyBorder="1" applyAlignment="1">
      <alignment horizontal="center" vertical="center"/>
    </xf>
    <xf numFmtId="3" fontId="6" fillId="2" borderId="9" xfId="34" applyNumberFormat="1" applyFont="1" applyFill="1" applyBorder="1" applyAlignment="1">
      <alignment horizontal="center" vertical="center"/>
    </xf>
    <xf numFmtId="3" fontId="6" fillId="2" borderId="10" xfId="34" applyNumberFormat="1" applyFont="1" applyFill="1" applyBorder="1" applyAlignment="1">
      <alignment horizontal="center" vertical="center"/>
    </xf>
    <xf numFmtId="0" fontId="6" fillId="24" borderId="1" xfId="35" applyFont="1" applyFill="1" applyBorder="1" applyAlignment="1">
      <alignment horizontal="center" vertical="center"/>
    </xf>
    <xf numFmtId="0" fontId="6" fillId="24" borderId="4" xfId="35" applyFont="1" applyFill="1" applyBorder="1" applyAlignment="1">
      <alignment horizontal="center" vertical="center"/>
    </xf>
    <xf numFmtId="0" fontId="6" fillId="41" borderId="1" xfId="35" applyFont="1" applyFill="1" applyBorder="1" applyAlignment="1">
      <alignment horizontal="center" vertical="center"/>
    </xf>
    <xf numFmtId="0" fontId="6" fillId="42" borderId="50" xfId="35" applyFont="1" applyFill="1" applyBorder="1" applyAlignment="1">
      <alignment horizontal="center" vertical="center"/>
    </xf>
    <xf numFmtId="0" fontId="6" fillId="24" borderId="54" xfId="35" applyFont="1" applyFill="1" applyBorder="1" applyAlignment="1">
      <alignment horizontal="center" vertical="center"/>
    </xf>
    <xf numFmtId="0" fontId="6" fillId="2" borderId="42" xfId="38" applyFont="1" applyFill="1" applyBorder="1" applyAlignment="1">
      <alignment horizontal="center"/>
    </xf>
    <xf numFmtId="0" fontId="6" fillId="3" borderId="42" xfId="38" applyFont="1" applyFill="1" applyBorder="1" applyAlignment="1">
      <alignment horizontal="center"/>
    </xf>
    <xf numFmtId="0" fontId="11" fillId="15" borderId="17" xfId="41" applyFont="1" applyFill="1" applyBorder="1" applyAlignment="1">
      <alignment horizontal="center" vertical="center" wrapText="1"/>
    </xf>
    <xf numFmtId="0" fontId="11" fillId="15" borderId="38" xfId="41" applyFont="1" applyFill="1" applyBorder="1" applyAlignment="1">
      <alignment horizontal="center" vertical="center" wrapText="1"/>
    </xf>
    <xf numFmtId="0" fontId="16" fillId="27" borderId="57" xfId="41" applyFont="1" applyFill="1" applyBorder="1" applyAlignment="1">
      <alignment horizontal="left" vertical="center"/>
    </xf>
    <xf numFmtId="0" fontId="16" fillId="0" borderId="111" xfId="41" applyFont="1" applyBorder="1" applyAlignment="1">
      <alignment horizontal="left" vertical="center"/>
    </xf>
    <xf numFmtId="0" fontId="16" fillId="0" borderId="68" xfId="41" applyFont="1" applyBorder="1" applyAlignment="1">
      <alignment horizontal="left" vertical="center"/>
    </xf>
    <xf numFmtId="3" fontId="81" fillId="0" borderId="8" xfId="41" applyNumberFormat="1" applyFont="1" applyBorder="1" applyAlignment="1">
      <alignment horizontal="center" vertical="center"/>
    </xf>
    <xf numFmtId="3" fontId="81" fillId="0" borderId="10" xfId="41" applyNumberFormat="1" applyFont="1" applyBorder="1" applyAlignment="1">
      <alignment horizontal="center" vertical="center"/>
    </xf>
    <xf numFmtId="1" fontId="6" fillId="3" borderId="21" xfId="41" applyNumberFormat="1" applyFont="1" applyFill="1" applyBorder="1" applyAlignment="1">
      <alignment horizontal="center" vertical="center"/>
    </xf>
    <xf numFmtId="0" fontId="16" fillId="2" borderId="8" xfId="41" applyFont="1" applyFill="1" applyBorder="1" applyAlignment="1">
      <alignment horizontal="left" vertical="center"/>
    </xf>
    <xf numFmtId="3" fontId="6" fillId="2" borderId="22" xfId="41" applyNumberFormat="1" applyFont="1" applyFill="1" applyBorder="1" applyAlignment="1">
      <alignment horizontal="center" vertical="center"/>
    </xf>
    <xf numFmtId="0" fontId="90" fillId="0" borderId="0" xfId="0" applyFont="1" applyAlignment="1">
      <alignment horizontal="centerContinuous" vertical="center" wrapText="1"/>
    </xf>
    <xf numFmtId="0" fontId="15" fillId="0" borderId="0" xfId="15" applyAlignment="1">
      <alignment horizontal="centerContinuous"/>
    </xf>
    <xf numFmtId="3" fontId="61" fillId="45" borderId="7" xfId="41" applyNumberFormat="1" applyFont="1" applyFill="1" applyBorder="1" applyAlignment="1">
      <alignment horizontal="center" vertical="center"/>
    </xf>
    <xf numFmtId="3" fontId="61" fillId="45" borderId="4" xfId="41" applyNumberFormat="1" applyFont="1" applyFill="1" applyBorder="1" applyAlignment="1">
      <alignment horizontal="center" vertical="center"/>
    </xf>
    <xf numFmtId="0" fontId="61" fillId="45" borderId="4" xfId="41" applyFont="1" applyFill="1" applyBorder="1" applyAlignment="1">
      <alignment horizontal="center" vertical="center"/>
    </xf>
    <xf numFmtId="3" fontId="61" fillId="45" borderId="8" xfId="41" applyNumberFormat="1" applyFont="1" applyFill="1" applyBorder="1" applyAlignment="1">
      <alignment horizontal="center" vertical="center"/>
    </xf>
    <xf numFmtId="3" fontId="61" fillId="45" borderId="10" xfId="41" applyNumberFormat="1" applyFont="1" applyFill="1" applyBorder="1" applyAlignment="1">
      <alignment horizontal="center" vertical="center"/>
    </xf>
    <xf numFmtId="0" fontId="16" fillId="2" borderId="67" xfId="41" applyFont="1" applyFill="1" applyBorder="1" applyAlignment="1">
      <alignment horizontal="left" vertical="center"/>
    </xf>
    <xf numFmtId="0" fontId="16" fillId="3" borderId="67" xfId="41" applyFont="1" applyFill="1" applyBorder="1" applyAlignment="1">
      <alignment horizontal="left" vertical="center"/>
    </xf>
    <xf numFmtId="0" fontId="16" fillId="2" borderId="68" xfId="41" applyFont="1" applyFill="1" applyBorder="1" applyAlignment="1">
      <alignment horizontal="left" vertical="center"/>
    </xf>
    <xf numFmtId="0" fontId="11" fillId="15" borderId="34" xfId="41" applyFont="1" applyFill="1" applyBorder="1" applyAlignment="1">
      <alignment horizontal="center" vertical="center" wrapText="1"/>
    </xf>
    <xf numFmtId="0" fontId="11" fillId="15" borderId="39" xfId="41" applyFont="1" applyFill="1" applyBorder="1" applyAlignment="1">
      <alignment horizontal="center" vertical="center" wrapText="1"/>
    </xf>
    <xf numFmtId="3" fontId="34" fillId="16" borderId="3" xfId="10" applyNumberFormat="1" applyFont="1" applyFill="1" applyBorder="1" applyAlignment="1">
      <alignment horizontal="center" vertical="center"/>
    </xf>
    <xf numFmtId="3" fontId="34" fillId="16" borderId="6" xfId="10" applyNumberFormat="1" applyFont="1" applyFill="1" applyBorder="1" applyAlignment="1">
      <alignment horizontal="center" vertical="center"/>
    </xf>
    <xf numFmtId="3" fontId="34" fillId="16" borderId="7" xfId="10" applyNumberFormat="1" applyFont="1" applyFill="1" applyBorder="1" applyAlignment="1">
      <alignment horizontal="center" vertical="center"/>
    </xf>
    <xf numFmtId="3" fontId="34" fillId="16" borderId="4" xfId="10" applyNumberFormat="1" applyFont="1" applyFill="1" applyBorder="1" applyAlignment="1">
      <alignment horizontal="center" vertical="center"/>
    </xf>
    <xf numFmtId="3" fontId="34" fillId="16" borderId="8" xfId="10" applyNumberFormat="1" applyFont="1" applyFill="1" applyBorder="1" applyAlignment="1">
      <alignment horizontal="center" vertical="center"/>
    </xf>
    <xf numFmtId="3" fontId="34" fillId="16" borderId="10" xfId="10" applyNumberFormat="1" applyFont="1" applyFill="1" applyBorder="1" applyAlignment="1">
      <alignment horizontal="center" vertical="center"/>
    </xf>
    <xf numFmtId="0" fontId="10" fillId="4" borderId="0" xfId="41" applyFont="1" applyFill="1" applyAlignment="1">
      <alignment horizontal="left"/>
    </xf>
    <xf numFmtId="0" fontId="5" fillId="4" borderId="0" xfId="41" applyFont="1" applyFill="1" applyAlignment="1">
      <alignment horizontal="left"/>
    </xf>
    <xf numFmtId="0" fontId="15" fillId="4" borderId="0" xfId="41" applyFill="1"/>
    <xf numFmtId="0" fontId="5" fillId="2" borderId="0" xfId="41" applyFont="1" applyFill="1" applyAlignment="1">
      <alignment horizontal="left" wrapText="1"/>
    </xf>
    <xf numFmtId="3" fontId="34" fillId="16" borderId="1" xfId="20" applyNumberFormat="1" applyFont="1" applyFill="1" applyBorder="1" applyAlignment="1" applyProtection="1">
      <alignment horizontal="center"/>
      <protection hidden="1"/>
    </xf>
    <xf numFmtId="0" fontId="101" fillId="0" borderId="50" xfId="45" applyFont="1" applyBorder="1" applyAlignment="1">
      <alignment horizontal="left" vertical="center" indent="1"/>
    </xf>
    <xf numFmtId="0" fontId="101" fillId="3" borderId="50" xfId="45" applyFont="1" applyFill="1" applyBorder="1" applyAlignment="1">
      <alignment horizontal="left" vertical="center" indent="1"/>
    </xf>
    <xf numFmtId="0" fontId="10" fillId="0" borderId="1" xfId="45" applyFont="1" applyBorder="1" applyAlignment="1">
      <alignment horizontal="left" vertical="center" indent="1"/>
    </xf>
    <xf numFmtId="0" fontId="10" fillId="3" borderId="1" xfId="45" applyFont="1" applyFill="1" applyBorder="1" applyAlignment="1">
      <alignment horizontal="left" vertical="center" indent="1"/>
    </xf>
    <xf numFmtId="0" fontId="10" fillId="2" borderId="1" xfId="45" applyFont="1" applyFill="1" applyBorder="1" applyAlignment="1">
      <alignment horizontal="left" vertical="center" indent="1"/>
    </xf>
    <xf numFmtId="3" fontId="34" fillId="16" borderId="1" xfId="30" applyNumberFormat="1" applyFont="1" applyFill="1" applyBorder="1" applyAlignment="1" applyProtection="1">
      <alignment horizontal="center"/>
      <protection hidden="1"/>
    </xf>
    <xf numFmtId="3" fontId="34" fillId="16" borderId="4" xfId="30" applyNumberFormat="1" applyFont="1" applyFill="1" applyBorder="1" applyAlignment="1" applyProtection="1">
      <alignment horizontal="center"/>
      <protection hidden="1"/>
    </xf>
    <xf numFmtId="0" fontId="13" fillId="0" borderId="0" xfId="15" applyFont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0" xfId="15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15" applyFont="1" applyAlignment="1">
      <alignment horizontal="left" wrapText="1"/>
    </xf>
    <xf numFmtId="0" fontId="10" fillId="9" borderId="1" xfId="16" applyFont="1" applyFill="1" applyBorder="1" applyAlignment="1" applyProtection="1">
      <alignment horizontal="center" vertical="center"/>
      <protection hidden="1"/>
    </xf>
    <xf numFmtId="0" fontId="5" fillId="5" borderId="0" xfId="15" applyFont="1" applyFill="1" applyAlignment="1" applyProtection="1">
      <alignment horizontal="left" vertical="center" wrapText="1"/>
      <protection hidden="1"/>
    </xf>
    <xf numFmtId="0" fontId="98" fillId="5" borderId="0" xfId="0" applyFont="1" applyFill="1" applyAlignment="1">
      <alignment horizontal="center" vertical="center" wrapText="1"/>
    </xf>
    <xf numFmtId="0" fontId="96" fillId="5" borderId="0" xfId="0" applyFont="1" applyFill="1" applyAlignment="1">
      <alignment horizontal="center" vertical="center"/>
    </xf>
    <xf numFmtId="0" fontId="24" fillId="7" borderId="33" xfId="0" applyFont="1" applyFill="1" applyBorder="1" applyAlignment="1">
      <alignment horizontal="center" vertical="center"/>
    </xf>
    <xf numFmtId="0" fontId="24" fillId="7" borderId="37" xfId="0" applyFont="1" applyFill="1" applyBorder="1" applyAlignment="1">
      <alignment horizontal="center" vertical="center"/>
    </xf>
    <xf numFmtId="0" fontId="24" fillId="7" borderId="35" xfId="0" applyFont="1" applyFill="1" applyBorder="1" applyAlignment="1">
      <alignment horizontal="center" vertical="center"/>
    </xf>
    <xf numFmtId="0" fontId="9" fillId="4" borderId="0" xfId="15" applyFont="1" applyFill="1" applyProtection="1">
      <protection hidden="1"/>
    </xf>
    <xf numFmtId="0" fontId="40" fillId="4" borderId="0" xfId="15" applyFont="1" applyFill="1" applyProtection="1">
      <protection hidden="1"/>
    </xf>
    <xf numFmtId="3" fontId="45" fillId="16" borderId="11" xfId="15" applyNumberFormat="1" applyFont="1" applyFill="1" applyBorder="1" applyAlignment="1" applyProtection="1">
      <alignment horizontal="center" vertical="center"/>
      <protection hidden="1"/>
    </xf>
    <xf numFmtId="3" fontId="45" fillId="16" borderId="14" xfId="15" applyNumberFormat="1" applyFont="1" applyFill="1" applyBorder="1" applyAlignment="1" applyProtection="1">
      <alignment horizontal="center" vertical="center"/>
      <protection hidden="1"/>
    </xf>
    <xf numFmtId="0" fontId="48" fillId="4" borderId="0" xfId="15" applyFont="1" applyFill="1" applyAlignment="1" applyProtection="1">
      <alignment horizontal="left" vertical="center" wrapText="1"/>
      <protection hidden="1"/>
    </xf>
    <xf numFmtId="0" fontId="48" fillId="4" borderId="0" xfId="15" applyFont="1" applyFill="1" applyAlignment="1" applyProtection="1">
      <alignment wrapText="1"/>
      <protection hidden="1"/>
    </xf>
    <xf numFmtId="0" fontId="15" fillId="16" borderId="1" xfId="15" applyFill="1" applyBorder="1" applyProtection="1">
      <protection hidden="1"/>
    </xf>
    <xf numFmtId="0" fontId="5" fillId="0" borderId="0" xfId="8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93" fillId="2" borderId="0" xfId="15" applyFont="1" applyFill="1" applyAlignment="1" applyProtection="1">
      <alignment horizontal="left" vertical="top" wrapText="1"/>
      <protection hidden="1"/>
    </xf>
    <xf numFmtId="0" fontId="94" fillId="40" borderId="0" xfId="0" applyFont="1" applyFill="1" applyAlignment="1">
      <alignment horizontal="center" vertical="center"/>
    </xf>
    <xf numFmtId="0" fontId="94" fillId="40" borderId="0" xfId="0" applyFont="1" applyFill="1" applyAlignment="1">
      <alignment horizontal="left" vertical="center"/>
    </xf>
    <xf numFmtId="0" fontId="94" fillId="32" borderId="0" xfId="0" applyFont="1" applyFill="1" applyAlignment="1">
      <alignment horizontal="left" wrapText="1"/>
    </xf>
    <xf numFmtId="0" fontId="5" fillId="4" borderId="0" xfId="41" applyFont="1" applyFill="1" applyAlignment="1">
      <alignment horizontal="left" wrapText="1"/>
    </xf>
    <xf numFmtId="3" fontId="10" fillId="3" borderId="10" xfId="29" applyNumberFormat="1" applyFont="1" applyFill="1" applyBorder="1" applyAlignment="1">
      <alignment horizontal="center"/>
    </xf>
    <xf numFmtId="1" fontId="10" fillId="3" borderId="52" xfId="29" applyNumberFormat="1" applyFont="1" applyFill="1" applyBorder="1" applyAlignment="1">
      <alignment horizontal="center"/>
    </xf>
    <xf numFmtId="3" fontId="10" fillId="2" borderId="1" xfId="29" applyNumberFormat="1" applyFont="1" applyFill="1" applyBorder="1" applyAlignment="1">
      <alignment horizontal="center"/>
    </xf>
    <xf numFmtId="0" fontId="100" fillId="3" borderId="1" xfId="29" applyFont="1" applyFill="1" applyBorder="1" applyAlignment="1">
      <alignment horizontal="center"/>
    </xf>
    <xf numFmtId="3" fontId="101" fillId="3" borderId="1" xfId="29" applyNumberFormat="1" applyFont="1" applyFill="1" applyBorder="1" applyAlignment="1">
      <alignment horizontal="center"/>
    </xf>
    <xf numFmtId="0" fontId="5" fillId="3" borderId="1" xfId="29" applyFont="1" applyFill="1" applyBorder="1" applyAlignment="1">
      <alignment horizontal="center"/>
    </xf>
    <xf numFmtId="3" fontId="101" fillId="3" borderId="0" xfId="29" applyNumberFormat="1" applyFont="1" applyFill="1" applyAlignment="1">
      <alignment horizontal="center"/>
    </xf>
    <xf numFmtId="3" fontId="10" fillId="2" borderId="14" xfId="29" applyNumberFormat="1" applyFont="1" applyFill="1" applyBorder="1" applyAlignment="1">
      <alignment horizontal="center"/>
    </xf>
    <xf numFmtId="3" fontId="10" fillId="3" borderId="50" xfId="29" applyNumberFormat="1" applyFont="1" applyFill="1" applyBorder="1" applyAlignment="1">
      <alignment horizontal="center"/>
    </xf>
    <xf numFmtId="3" fontId="10" fillId="0" borderId="94" xfId="29" applyNumberFormat="1" applyFont="1" applyBorder="1" applyAlignment="1">
      <alignment horizontal="center"/>
    </xf>
    <xf numFmtId="3" fontId="10" fillId="2" borderId="55" xfId="29" applyNumberFormat="1" applyFont="1" applyFill="1" applyBorder="1" applyAlignment="1">
      <alignment horizontal="center"/>
    </xf>
    <xf numFmtId="0" fontId="18" fillId="0" borderId="0" xfId="8" applyFont="1" applyAlignment="1" applyProtection="1">
      <alignment horizontal="left" vertical="center" wrapText="1"/>
      <protection hidden="1"/>
    </xf>
    <xf numFmtId="0" fontId="18" fillId="0" borderId="0" xfId="5" applyFont="1" applyAlignment="1" applyProtection="1">
      <alignment wrapText="1"/>
      <protection hidden="1"/>
    </xf>
    <xf numFmtId="0" fontId="18" fillId="0" borderId="0" xfId="0" applyFont="1" applyProtection="1">
      <protection hidden="1"/>
    </xf>
    <xf numFmtId="0" fontId="10" fillId="0" borderId="0" xfId="16" applyFont="1" applyAlignment="1" applyProtection="1">
      <alignment horizontal="left"/>
      <protection hidden="1"/>
    </xf>
    <xf numFmtId="0" fontId="9" fillId="0" borderId="0" xfId="16" applyFont="1" applyAlignment="1" applyProtection="1">
      <alignment horizontal="center" vertical="center" wrapText="1"/>
      <protection hidden="1"/>
    </xf>
    <xf numFmtId="0" fontId="10" fillId="0" borderId="0" xfId="5" applyFont="1" applyAlignment="1" applyProtection="1">
      <alignment wrapText="1"/>
      <protection hidden="1"/>
    </xf>
    <xf numFmtId="1" fontId="10" fillId="2" borderId="13" xfId="29" applyNumberFormat="1" applyFont="1" applyFill="1" applyBorder="1" applyAlignment="1">
      <alignment horizontal="center"/>
    </xf>
    <xf numFmtId="1" fontId="10" fillId="2" borderId="26" xfId="29" applyNumberFormat="1" applyFont="1" applyFill="1" applyBorder="1" applyAlignment="1">
      <alignment horizontal="center"/>
    </xf>
    <xf numFmtId="1" fontId="10" fillId="2" borderId="14" xfId="29" applyNumberFormat="1" applyFont="1" applyFill="1" applyBorder="1" applyAlignment="1">
      <alignment horizontal="center"/>
    </xf>
    <xf numFmtId="1" fontId="10" fillId="2" borderId="11" xfId="29" applyNumberFormat="1" applyFont="1" applyFill="1" applyBorder="1" applyAlignment="1">
      <alignment horizontal="center"/>
    </xf>
    <xf numFmtId="1" fontId="10" fillId="3" borderId="11" xfId="29" applyNumberFormat="1" applyFont="1" applyFill="1" applyBorder="1" applyAlignment="1">
      <alignment horizontal="center"/>
    </xf>
    <xf numFmtId="1" fontId="10" fillId="3" borderId="26" xfId="29" applyNumberFormat="1" applyFont="1" applyFill="1" applyBorder="1" applyAlignment="1">
      <alignment horizontal="center"/>
    </xf>
    <xf numFmtId="1" fontId="10" fillId="3" borderId="14" xfId="29" applyNumberFormat="1" applyFont="1" applyFill="1" applyBorder="1" applyAlignment="1">
      <alignment horizontal="center"/>
    </xf>
    <xf numFmtId="3" fontId="101" fillId="3" borderId="11" xfId="29" applyNumberFormat="1" applyFont="1" applyFill="1" applyBorder="1" applyAlignment="1">
      <alignment horizontal="center"/>
    </xf>
    <xf numFmtId="3" fontId="101" fillId="3" borderId="26" xfId="29" applyNumberFormat="1" applyFont="1" applyFill="1" applyBorder="1" applyAlignment="1">
      <alignment horizontal="center"/>
    </xf>
    <xf numFmtId="3" fontId="101" fillId="3" borderId="14" xfId="29" applyNumberFormat="1" applyFont="1" applyFill="1" applyBorder="1" applyAlignment="1">
      <alignment horizontal="center"/>
    </xf>
    <xf numFmtId="0" fontId="11" fillId="5" borderId="11" xfId="5" applyFont="1" applyFill="1" applyBorder="1" applyAlignment="1" applyProtection="1">
      <alignment horizontal="left" vertical="center" wrapText="1"/>
      <protection hidden="1"/>
    </xf>
    <xf numFmtId="0" fontId="0" fillId="5" borderId="14" xfId="0" applyFill="1" applyBorder="1" applyAlignment="1" applyProtection="1">
      <alignment horizontal="left" vertical="center" wrapText="1"/>
      <protection hidden="1"/>
    </xf>
    <xf numFmtId="0" fontId="11" fillId="5" borderId="0" xfId="9" applyFont="1" applyFill="1" applyAlignment="1" applyProtection="1">
      <alignment horizontal="left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18" fillId="0" borderId="0" xfId="16" applyFont="1" applyAlignment="1" applyProtection="1">
      <alignment horizontal="left"/>
      <protection hidden="1"/>
    </xf>
    <xf numFmtId="0" fontId="18" fillId="0" borderId="0" xfId="5" applyFont="1" applyProtection="1">
      <protection hidden="1"/>
    </xf>
    <xf numFmtId="0" fontId="18" fillId="0" borderId="0" xfId="8" applyFont="1" applyAlignment="1" applyProtection="1">
      <alignment horizontal="left" wrapText="1"/>
      <protection hidden="1"/>
    </xf>
    <xf numFmtId="0" fontId="100" fillId="3" borderId="13" xfId="29" applyFont="1" applyFill="1" applyBorder="1" applyAlignment="1">
      <alignment horizontal="center"/>
    </xf>
    <xf numFmtId="0" fontId="100" fillId="3" borderId="26" xfId="29" applyFont="1" applyFill="1" applyBorder="1" applyAlignment="1">
      <alignment horizontal="center"/>
    </xf>
    <xf numFmtId="0" fontId="100" fillId="3" borderId="14" xfId="29" applyFont="1" applyFill="1" applyBorder="1" applyAlignment="1">
      <alignment horizontal="center"/>
    </xf>
    <xf numFmtId="0" fontId="100" fillId="3" borderId="11" xfId="29" applyFont="1" applyFill="1" applyBorder="1" applyAlignment="1">
      <alignment horizontal="center"/>
    </xf>
    <xf numFmtId="0" fontId="5" fillId="3" borderId="11" xfId="29" applyFont="1" applyFill="1" applyBorder="1" applyAlignment="1">
      <alignment horizontal="center"/>
    </xf>
    <xf numFmtId="0" fontId="5" fillId="3" borderId="26" xfId="29" applyFont="1" applyFill="1" applyBorder="1" applyAlignment="1">
      <alignment horizontal="center"/>
    </xf>
    <xf numFmtId="0" fontId="5" fillId="3" borderId="14" xfId="29" applyFont="1" applyFill="1" applyBorder="1" applyAlignment="1">
      <alignment horizontal="center"/>
    </xf>
    <xf numFmtId="3" fontId="10" fillId="2" borderId="13" xfId="29" applyNumberFormat="1" applyFont="1" applyFill="1" applyBorder="1" applyAlignment="1">
      <alignment horizontal="center"/>
    </xf>
    <xf numFmtId="3" fontId="10" fillId="2" borderId="26" xfId="29" applyNumberFormat="1" applyFont="1" applyFill="1" applyBorder="1" applyAlignment="1">
      <alignment horizontal="center"/>
    </xf>
    <xf numFmtId="3" fontId="10" fillId="2" borderId="11" xfId="29" applyNumberFormat="1" applyFont="1" applyFill="1" applyBorder="1" applyAlignment="1">
      <alignment horizontal="center"/>
    </xf>
    <xf numFmtId="3" fontId="10" fillId="3" borderId="100" xfId="29" applyNumberFormat="1" applyFont="1" applyFill="1" applyBorder="1" applyAlignment="1">
      <alignment horizontal="center"/>
    </xf>
    <xf numFmtId="3" fontId="10" fillId="3" borderId="101" xfId="29" applyNumberFormat="1" applyFont="1" applyFill="1" applyBorder="1" applyAlignment="1">
      <alignment horizontal="center"/>
    </xf>
    <xf numFmtId="3" fontId="10" fillId="3" borderId="97" xfId="29" applyNumberFormat="1" applyFont="1" applyFill="1" applyBorder="1" applyAlignment="1">
      <alignment horizontal="center"/>
    </xf>
    <xf numFmtId="3" fontId="10" fillId="0" borderId="100" xfId="29" applyNumberFormat="1" applyFont="1" applyBorder="1" applyAlignment="1">
      <alignment horizontal="center"/>
    </xf>
    <xf numFmtId="3" fontId="10" fillId="0" borderId="101" xfId="29" applyNumberFormat="1" applyFont="1" applyBorder="1" applyAlignment="1">
      <alignment horizontal="center"/>
    </xf>
    <xf numFmtId="3" fontId="10" fillId="0" borderId="97" xfId="29" applyNumberFormat="1" applyFont="1" applyBorder="1" applyAlignment="1">
      <alignment horizontal="center"/>
    </xf>
    <xf numFmtId="3" fontId="10" fillId="2" borderId="108" xfId="29" applyNumberFormat="1" applyFont="1" applyFill="1" applyBorder="1" applyAlignment="1">
      <alignment horizontal="center"/>
    </xf>
    <xf numFmtId="3" fontId="10" fillId="2" borderId="103" xfId="29" applyNumberFormat="1" applyFont="1" applyFill="1" applyBorder="1" applyAlignment="1">
      <alignment horizontal="center"/>
    </xf>
    <xf numFmtId="3" fontId="10" fillId="2" borderId="104" xfId="29" applyNumberFormat="1" applyFont="1" applyFill="1" applyBorder="1" applyAlignment="1">
      <alignment horizontal="center"/>
    </xf>
    <xf numFmtId="3" fontId="10" fillId="2" borderId="102" xfId="29" applyNumberFormat="1" applyFont="1" applyFill="1" applyBorder="1" applyAlignment="1">
      <alignment horizontal="center"/>
    </xf>
    <xf numFmtId="1" fontId="10" fillId="3" borderId="105" xfId="29" applyNumberFormat="1" applyFont="1" applyFill="1" applyBorder="1" applyAlignment="1">
      <alignment horizontal="center"/>
    </xf>
    <xf numFmtId="1" fontId="10" fillId="3" borderId="106" xfId="29" applyNumberFormat="1" applyFont="1" applyFill="1" applyBorder="1" applyAlignment="1">
      <alignment horizontal="center"/>
    </xf>
    <xf numFmtId="1" fontId="10" fillId="3" borderId="107" xfId="29" applyNumberFormat="1" applyFont="1" applyFill="1" applyBorder="1" applyAlignment="1">
      <alignment horizontal="center"/>
    </xf>
    <xf numFmtId="3" fontId="10" fillId="2" borderId="98" xfId="29" applyNumberFormat="1" applyFont="1" applyFill="1" applyBorder="1" applyAlignment="1">
      <alignment horizontal="center"/>
    </xf>
    <xf numFmtId="3" fontId="10" fillId="3" borderId="68" xfId="29" applyNumberFormat="1" applyFont="1" applyFill="1" applyBorder="1" applyAlignment="1">
      <alignment horizontal="center"/>
    </xf>
    <xf numFmtId="3" fontId="10" fillId="3" borderId="99" xfId="29" applyNumberFormat="1" applyFont="1" applyFill="1" applyBorder="1" applyAlignment="1">
      <alignment horizontal="center"/>
    </xf>
    <xf numFmtId="3" fontId="10" fillId="3" borderId="70" xfId="29" applyNumberFormat="1" applyFont="1" applyFill="1" applyBorder="1" applyAlignment="1">
      <alignment horizontal="center"/>
    </xf>
    <xf numFmtId="1" fontId="10" fillId="3" borderId="19" xfId="29" applyNumberFormat="1" applyFont="1" applyFill="1" applyBorder="1" applyAlignment="1">
      <alignment horizontal="center"/>
    </xf>
    <xf numFmtId="1" fontId="10" fillId="3" borderId="31" xfId="29" applyNumberFormat="1" applyFont="1" applyFill="1" applyBorder="1" applyAlignment="1">
      <alignment horizontal="center"/>
    </xf>
    <xf numFmtId="1" fontId="10" fillId="3" borderId="44" xfId="29" applyNumberFormat="1" applyFont="1" applyFill="1" applyBorder="1" applyAlignment="1">
      <alignment horizontal="center"/>
    </xf>
    <xf numFmtId="1" fontId="10" fillId="2" borderId="98" xfId="29" applyNumberFormat="1" applyFont="1" applyFill="1" applyBorder="1" applyAlignment="1">
      <alignment horizontal="center"/>
    </xf>
    <xf numFmtId="3" fontId="10" fillId="3" borderId="13" xfId="29" applyNumberFormat="1" applyFont="1" applyFill="1" applyBorder="1" applyAlignment="1">
      <alignment horizontal="center"/>
    </xf>
    <xf numFmtId="3" fontId="10" fillId="3" borderId="26" xfId="29" applyNumberFormat="1" applyFont="1" applyFill="1" applyBorder="1" applyAlignment="1">
      <alignment horizontal="center"/>
    </xf>
    <xf numFmtId="3" fontId="10" fillId="3" borderId="98" xfId="29" applyNumberFormat="1" applyFont="1" applyFill="1" applyBorder="1" applyAlignment="1">
      <alignment horizontal="center"/>
    </xf>
    <xf numFmtId="1" fontId="10" fillId="3" borderId="4" xfId="29" applyNumberFormat="1" applyFont="1" applyFill="1" applyBorder="1" applyAlignment="1">
      <alignment horizontal="center"/>
    </xf>
    <xf numFmtId="1" fontId="10" fillId="2" borderId="4" xfId="29" applyNumberFormat="1" applyFont="1" applyFill="1" applyBorder="1" applyAlignment="1">
      <alignment horizontal="center"/>
    </xf>
    <xf numFmtId="3" fontId="10" fillId="3" borderId="1" xfId="29" applyNumberFormat="1" applyFont="1" applyFill="1" applyBorder="1" applyAlignment="1">
      <alignment horizontal="center"/>
    </xf>
    <xf numFmtId="3" fontId="10" fillId="2" borderId="36" xfId="29" applyNumberFormat="1" applyFont="1" applyFill="1" applyBorder="1" applyAlignment="1">
      <alignment horizontal="center"/>
    </xf>
    <xf numFmtId="3" fontId="10" fillId="3" borderId="36" xfId="29" applyNumberFormat="1" applyFont="1" applyFill="1" applyBorder="1" applyAlignment="1">
      <alignment horizontal="center"/>
    </xf>
    <xf numFmtId="3" fontId="6" fillId="2" borderId="39" xfId="30" applyNumberFormat="1" applyFont="1" applyFill="1" applyBorder="1" applyAlignment="1">
      <alignment horizontal="center"/>
    </xf>
    <xf numFmtId="3" fontId="6" fillId="3" borderId="36" xfId="30" applyNumberFormat="1" applyFont="1" applyFill="1" applyBorder="1" applyAlignment="1">
      <alignment horizontal="center"/>
    </xf>
    <xf numFmtId="3" fontId="6" fillId="2" borderId="36" xfId="30" applyNumberFormat="1" applyFont="1" applyFill="1" applyBorder="1" applyAlignment="1">
      <alignment horizontal="center"/>
    </xf>
    <xf numFmtId="3" fontId="6" fillId="2" borderId="4" xfId="30" applyNumberFormat="1" applyFont="1" applyFill="1" applyBorder="1" applyAlignment="1">
      <alignment horizontal="center"/>
    </xf>
    <xf numFmtId="3" fontId="6" fillId="2" borderId="1" xfId="30" applyNumberFormat="1" applyFont="1" applyFill="1" applyBorder="1" applyAlignment="1">
      <alignment horizontal="center"/>
    </xf>
    <xf numFmtId="1" fontId="6" fillId="2" borderId="1" xfId="30" applyNumberFormat="1" applyFont="1" applyFill="1" applyBorder="1" applyAlignment="1">
      <alignment horizontal="center"/>
    </xf>
    <xf numFmtId="1" fontId="6" fillId="2" borderId="4" xfId="30" applyNumberFormat="1" applyFont="1" applyFill="1" applyBorder="1" applyAlignment="1">
      <alignment horizontal="center"/>
    </xf>
    <xf numFmtId="3" fontId="6" fillId="3" borderId="4" xfId="30" applyNumberFormat="1" applyFont="1" applyFill="1" applyBorder="1" applyAlignment="1">
      <alignment horizontal="center"/>
    </xf>
    <xf numFmtId="1" fontId="6" fillId="2" borderId="10" xfId="30" applyNumberFormat="1" applyFont="1" applyFill="1" applyBorder="1" applyAlignment="1">
      <alignment horizontal="center"/>
    </xf>
    <xf numFmtId="3" fontId="6" fillId="3" borderId="36" xfId="30" applyNumberFormat="1" applyFont="1" applyFill="1" applyBorder="1" applyAlignment="1" applyProtection="1">
      <alignment horizontal="center"/>
      <protection hidden="1"/>
    </xf>
    <xf numFmtId="3" fontId="6" fillId="2" borderId="1" xfId="30" applyNumberFormat="1" applyFont="1" applyFill="1" applyBorder="1" applyAlignment="1" applyProtection="1">
      <alignment horizontal="center"/>
      <protection hidden="1"/>
    </xf>
    <xf numFmtId="3" fontId="6" fillId="2" borderId="11" xfId="30" applyNumberFormat="1" applyFont="1" applyFill="1" applyBorder="1" applyAlignment="1" applyProtection="1">
      <alignment horizontal="center"/>
      <protection hidden="1"/>
    </xf>
    <xf numFmtId="3" fontId="6" fillId="2" borderId="14" xfId="30" applyNumberFormat="1" applyFont="1" applyFill="1" applyBorder="1" applyAlignment="1" applyProtection="1">
      <alignment horizontal="center"/>
      <protection hidden="1"/>
    </xf>
    <xf numFmtId="3" fontId="6" fillId="2" borderId="4" xfId="30" applyNumberFormat="1" applyFont="1" applyFill="1" applyBorder="1" applyAlignment="1" applyProtection="1">
      <alignment horizontal="center"/>
      <protection hidden="1"/>
    </xf>
    <xf numFmtId="3" fontId="6" fillId="2" borderId="39" xfId="30" applyNumberFormat="1" applyFont="1" applyFill="1" applyBorder="1" applyAlignment="1" applyProtection="1">
      <alignment horizontal="center"/>
      <protection hidden="1"/>
    </xf>
    <xf numFmtId="3" fontId="6" fillId="2" borderId="36" xfId="30" applyNumberFormat="1" applyFont="1" applyFill="1" applyBorder="1" applyAlignment="1" applyProtection="1">
      <alignment horizontal="center"/>
      <protection hidden="1"/>
    </xf>
    <xf numFmtId="3" fontId="6" fillId="5" borderId="0" xfId="30" applyNumberFormat="1" applyFont="1" applyFill="1" applyAlignment="1">
      <alignment horizontal="center"/>
    </xf>
    <xf numFmtId="1" fontId="6" fillId="5" borderId="0" xfId="30" applyNumberFormat="1" applyFont="1" applyFill="1" applyAlignment="1">
      <alignment horizontal="center"/>
    </xf>
    <xf numFmtId="3" fontId="68" fillId="0" borderId="10" xfId="30" applyNumberFormat="1" applyFont="1" applyBorder="1" applyAlignment="1" applyProtection="1">
      <alignment horizontal="center"/>
      <protection hidden="1"/>
    </xf>
    <xf numFmtId="0" fontId="10" fillId="5" borderId="0" xfId="5" applyFont="1" applyFill="1" applyAlignment="1" applyProtection="1">
      <alignment horizontal="center" vertical="center"/>
      <protection hidden="1"/>
    </xf>
    <xf numFmtId="0" fontId="10" fillId="9" borderId="1" xfId="16" applyFont="1" applyFill="1" applyBorder="1" applyAlignment="1" applyProtection="1">
      <alignment horizontal="left" vertical="center"/>
      <protection hidden="1"/>
    </xf>
    <xf numFmtId="0" fontId="5" fillId="9" borderId="1" xfId="5" applyFill="1" applyBorder="1" applyAlignment="1" applyProtection="1">
      <alignment horizontal="left" vertical="center"/>
      <protection hidden="1"/>
    </xf>
    <xf numFmtId="0" fontId="5" fillId="5" borderId="0" xfId="18" applyFill="1" applyAlignment="1" applyProtection="1">
      <alignment vertical="center" wrapText="1"/>
      <protection hidden="1"/>
    </xf>
    <xf numFmtId="0" fontId="5" fillId="5" borderId="0" xfId="5" applyFill="1" applyAlignment="1" applyProtection="1">
      <alignment wrapText="1"/>
      <protection hidden="1"/>
    </xf>
    <xf numFmtId="0" fontId="5" fillId="5" borderId="0" xfId="15" applyFont="1" applyFill="1" applyAlignment="1" applyProtection="1">
      <alignment wrapText="1"/>
      <protection hidden="1"/>
    </xf>
    <xf numFmtId="0" fontId="18" fillId="5" borderId="0" xfId="15" applyFont="1" applyFill="1" applyAlignment="1" applyProtection="1">
      <alignment horizontal="left" vertical="center" wrapText="1"/>
      <protection hidden="1"/>
    </xf>
    <xf numFmtId="0" fontId="14" fillId="5" borderId="0" xfId="15" applyFont="1" applyFill="1" applyAlignment="1" applyProtection="1">
      <alignment horizontal="center"/>
      <protection hidden="1"/>
    </xf>
    <xf numFmtId="0" fontId="86" fillId="9" borderId="1" xfId="16" applyFont="1" applyFill="1" applyBorder="1" applyAlignment="1" applyProtection="1">
      <alignment horizontal="left" vertical="center"/>
      <protection hidden="1"/>
    </xf>
    <xf numFmtId="0" fontId="18" fillId="9" borderId="1" xfId="5" applyFont="1" applyFill="1" applyBorder="1" applyAlignment="1" applyProtection="1">
      <alignment horizontal="left" vertical="center"/>
      <protection hidden="1"/>
    </xf>
    <xf numFmtId="0" fontId="18" fillId="5" borderId="0" xfId="15" applyFont="1" applyFill="1" applyAlignment="1" applyProtection="1">
      <alignment wrapText="1"/>
      <protection hidden="1"/>
    </xf>
    <xf numFmtId="0" fontId="88" fillId="39" borderId="1" xfId="15" applyFont="1" applyFill="1" applyBorder="1" applyAlignment="1" applyProtection="1">
      <alignment horizontal="center"/>
      <protection hidden="1"/>
    </xf>
    <xf numFmtId="0" fontId="9" fillId="5" borderId="0" xfId="15" applyFont="1" applyFill="1" applyAlignment="1">
      <alignment horizontal="center"/>
    </xf>
    <xf numFmtId="0" fontId="18" fillId="5" borderId="0" xfId="18" applyFont="1" applyFill="1" applyAlignment="1">
      <alignment horizontal="left" vertical="center" wrapText="1"/>
    </xf>
    <xf numFmtId="0" fontId="18" fillId="5" borderId="0" xfId="18" applyFont="1" applyFill="1" applyAlignment="1">
      <alignment horizontal="left" vertical="top" wrapText="1"/>
    </xf>
    <xf numFmtId="0" fontId="86" fillId="23" borderId="1" xfId="16" applyFont="1" applyFill="1" applyBorder="1" applyAlignment="1" applyProtection="1">
      <alignment horizontal="center" vertical="center"/>
      <protection hidden="1"/>
    </xf>
    <xf numFmtId="0" fontId="5" fillId="5" borderId="0" xfId="18" applyFill="1" applyAlignment="1">
      <alignment horizontal="left" vertical="center" wrapText="1"/>
    </xf>
    <xf numFmtId="0" fontId="5" fillId="5" borderId="0" xfId="18" applyFill="1" applyAlignment="1">
      <alignment horizontal="left" vertical="top" wrapText="1"/>
    </xf>
  </cellXfs>
  <cellStyles count="46">
    <cellStyle name="Гиперссылка_Прайс ЕВРО ТИС розница (изменен с 11.04.11)" xfId="1" xr:uid="{00000000-0005-0000-0000-000000000000}"/>
    <cellStyle name="Гиперссылка_Приложение  2 ТиС прайс" xfId="2" xr:uid="{00000000-0005-0000-0000-000001000000}"/>
    <cellStyle name="Гиперссылка_Приложение  2 ТиС прайс 2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4" xfId="6" xr:uid="{00000000-0005-0000-0000-000006000000}"/>
    <cellStyle name="Обычный 4 2" xfId="7" xr:uid="{00000000-0005-0000-0000-000007000000}"/>
    <cellStyle name="Обычный 4 2 2" xfId="43" xr:uid="{00000000-0005-0000-0000-000008000000}"/>
    <cellStyle name="Обычный 5" xfId="23" xr:uid="{00000000-0005-0000-0000-000009000000}"/>
    <cellStyle name="Обычный 6" xfId="25" xr:uid="{00000000-0005-0000-0000-00000A000000}"/>
    <cellStyle name="Обычный_304 Адаптер,переход с 14.04.16" xfId="8" xr:uid="{00000000-0005-0000-0000-00000B000000}"/>
    <cellStyle name="Обычный_430 Адаптер,переход с 14.04.16" xfId="9" xr:uid="{00000000-0005-0000-0000-00000C000000}"/>
    <cellStyle name="Обычный_Адаптеры" xfId="27" xr:uid="{00000000-0005-0000-0000-00000D000000}"/>
    <cellStyle name="Обычный_Баки" xfId="10" xr:uid="{00000000-0005-0000-0000-00000E000000}"/>
    <cellStyle name="Обычный_К Анализ прайса 430  430 Инжкомцентр Феррум от 05 08 11" xfId="11" xr:uid="{00000000-0005-0000-0000-00000F000000}"/>
    <cellStyle name="Обычный_К Анализ прайса 430 моно от 11 08 11 Феррум  Инжкомцентр с исправленной СС 2" xfId="12" xr:uid="{00000000-0005-0000-0000-000010000000}"/>
    <cellStyle name="Обычный_К Анализ прайса 430 моно от 11 08 11 Феррум  Инжкомцентр с исправленной СС_Моно 304" xfId="13" xr:uid="{00000000-0005-0000-0000-000011000000}"/>
    <cellStyle name="Обычный_К Анализ прайса 430оц Инжкомцентр, Феррум от 20.07.11 2" xfId="14" xr:uid="{00000000-0005-0000-0000-000012000000}"/>
    <cellStyle name="Обычный_Комплектующие и хомуты" xfId="29" xr:uid="{00000000-0005-0000-0000-000013000000}"/>
    <cellStyle name="Обычный_Лист1" xfId="15" xr:uid="{00000000-0005-0000-0000-000014000000}"/>
    <cellStyle name="Обычный_Лист2" xfId="39" xr:uid="{00000000-0005-0000-0000-000015000000}"/>
    <cellStyle name="Обычный_Лист3" xfId="16" xr:uid="{00000000-0005-0000-0000-000016000000}"/>
    <cellStyle name="Обычный_Медь и аксессуары для бани" xfId="45" xr:uid="{1AD2BC5C-2E89-42D5-8573-4F81798E3B79}"/>
    <cellStyle name="Обычный_Моно 304" xfId="17" xr:uid="{00000000-0005-0000-0000-000018000000}"/>
    <cellStyle name="Обычный_Переходы" xfId="33" xr:uid="{00000000-0005-0000-0000-000019000000}"/>
    <cellStyle name="Обычный_Приложение  2 ТиС прайс 2" xfId="18" xr:uid="{00000000-0005-0000-0000-00001A000000}"/>
    <cellStyle name="Обычный_Приложение  2 ТиС прайс_Моно 304" xfId="19" xr:uid="{00000000-0005-0000-0000-00001B000000}"/>
    <cellStyle name="Обычный_ПРОМО 30 (316)" xfId="35" xr:uid="{00000000-0005-0000-0000-00001C000000}"/>
    <cellStyle name="Обычный_ПРОМО 50 (316)" xfId="36" xr:uid="{00000000-0005-0000-0000-00001D000000}"/>
    <cellStyle name="Обычный_СТАНДАРТ 30 (304)" xfId="40" xr:uid="{00000000-0005-0000-0000-00001E000000}"/>
    <cellStyle name="Обычный_СТАНДАРТ 50" xfId="26" xr:uid="{00000000-0005-0000-0000-00001F000000}"/>
    <cellStyle name="Обычный_СТАНДАРТ 50 (304)" xfId="34" xr:uid="{00000000-0005-0000-0000-000020000000}"/>
    <cellStyle name="Обычный_Стандарт овал (304)" xfId="38" xr:uid="{00000000-0005-0000-0000-000021000000}"/>
    <cellStyle name="Обычный_Стандарт овал (AISI 304)" xfId="28" xr:uid="{00000000-0005-0000-0000-000022000000}"/>
    <cellStyle name="Обычный_Стеновые крепления" xfId="30" xr:uid="{00000000-0005-0000-0000-000023000000}"/>
    <cellStyle name="Обычный_ТЕРМО" xfId="20" xr:uid="{00000000-0005-0000-0000-000024000000}"/>
    <cellStyle name="Обычный_УПШ, ТермоВент, ППУ" xfId="41" xr:uid="{00000000-0005-0000-0000-000025000000}"/>
    <cellStyle name="Обычный_Феррит 1 мм (430)" xfId="44" xr:uid="{00000000-0005-0000-0000-000026000000}"/>
    <cellStyle name="Обычный_Феррит Моно (430)" xfId="32" xr:uid="{00000000-0005-0000-0000-000027000000}"/>
    <cellStyle name="Обычный_Феррит Термо (430)" xfId="42" xr:uid="{00000000-0005-0000-0000-000028000000}"/>
    <cellStyle name="Обычный_ЭНЕРГО (310)" xfId="37" xr:uid="{00000000-0005-0000-0000-000029000000}"/>
    <cellStyle name="Процентный 2" xfId="21" xr:uid="{00000000-0005-0000-0000-00002A000000}"/>
    <cellStyle name="Процентный 3" xfId="22" xr:uid="{00000000-0005-0000-0000-00002B000000}"/>
    <cellStyle name="Процентный 4" xfId="24" xr:uid="{00000000-0005-0000-0000-00002C000000}"/>
    <cellStyle name="Финансовый" xfId="31" builtinId="3"/>
  </cellStyles>
  <dxfs count="1">
    <dxf>
      <font>
        <color theme="0" tint="-4.9989318521683403E-2"/>
      </font>
      <fill>
        <patternFill>
          <bgColor theme="0"/>
        </patternFill>
      </fill>
    </dxf>
  </dxfs>
  <tableStyles count="1" defaultTableStyle="TableStyleMedium2" defaultPivotStyle="PivotStyleLight16">
    <tableStyle name="Invisible" pivot="0" table="0" count="0" xr9:uid="{1FD42E18-00C4-4DA4-8B2A-71ABB56DD3B5}"/>
  </tableStyles>
  <colors>
    <mruColors>
      <color rgb="FF006666"/>
      <color rgb="FFFCEB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&#1059;&#1089;&#1090;&#1072;&#1085;&#1086;&#1074;&#1082;&#1072; &#1089;&#1082;&#1080;&#1076;&#1082;&#1080;'!M4"/><Relationship Id="rId2" Type="http://schemas.openxmlformats.org/officeDocument/2006/relationships/image" Target="../media/image4.emf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7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6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6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6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6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4</xdr:row>
      <xdr:rowOff>47625</xdr:rowOff>
    </xdr:from>
    <xdr:to>
      <xdr:col>10</xdr:col>
      <xdr:colOff>141754</xdr:colOff>
      <xdr:row>4</xdr:row>
      <xdr:rowOff>371475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724025"/>
          <a:ext cx="6048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145676</xdr:colOff>
      <xdr:row>12</xdr:row>
      <xdr:rowOff>280147</xdr:rowOff>
    </xdr:from>
    <xdr:to>
      <xdr:col>11</xdr:col>
      <xdr:colOff>627529</xdr:colOff>
      <xdr:row>14</xdr:row>
      <xdr:rowOff>333617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3C7950D-F788-4C27-AE16-0558E98DC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7" y="5210735"/>
          <a:ext cx="7765677" cy="882706"/>
        </a:xfrm>
        <a:prstGeom prst="rect">
          <a:avLst/>
        </a:prstGeom>
      </xdr:spPr>
    </xdr:pic>
    <xdr:clientData/>
  </xdr:twoCellAnchor>
  <xdr:twoCellAnchor editAs="oneCell">
    <xdr:from>
      <xdr:col>4</xdr:col>
      <xdr:colOff>593911</xdr:colOff>
      <xdr:row>0</xdr:row>
      <xdr:rowOff>190500</xdr:rowOff>
    </xdr:from>
    <xdr:to>
      <xdr:col>6</xdr:col>
      <xdr:colOff>415555</xdr:colOff>
      <xdr:row>3</xdr:row>
      <xdr:rowOff>219277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277C6BE-E9C4-A8B1-8C71-3997D5821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646" y="190500"/>
          <a:ext cx="2219703" cy="1272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10584</xdr:colOff>
      <xdr:row>2</xdr:row>
      <xdr:rowOff>95250</xdr:rowOff>
    </xdr:from>
    <xdr:to>
      <xdr:col>6</xdr:col>
      <xdr:colOff>21167</xdr:colOff>
      <xdr:row>4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28084" y="973667"/>
          <a:ext cx="6138333" cy="5122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Аксессуары для бани</a:t>
          </a:r>
        </a:p>
      </xdr:txBody>
    </xdr:sp>
    <xdr:clientData/>
  </xdr:twoCellAnchor>
  <xdr:twoCellAnchor editAs="oneCell">
    <xdr:from>
      <xdr:col>4</xdr:col>
      <xdr:colOff>31750</xdr:colOff>
      <xdr:row>15</xdr:row>
      <xdr:rowOff>148167</xdr:rowOff>
    </xdr:from>
    <xdr:to>
      <xdr:col>10</xdr:col>
      <xdr:colOff>14817</xdr:colOff>
      <xdr:row>21</xdr:row>
      <xdr:rowOff>78373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32C86E2-2F27-4498-9932-CA56B7762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3566584"/>
          <a:ext cx="7772400" cy="882706"/>
        </a:xfrm>
        <a:prstGeom prst="rect">
          <a:avLst/>
        </a:prstGeom>
      </xdr:spPr>
    </xdr:pic>
    <xdr:clientData/>
  </xdr:twoCellAnchor>
  <xdr:twoCellAnchor>
    <xdr:from>
      <xdr:col>8</xdr:col>
      <xdr:colOff>328083</xdr:colOff>
      <xdr:row>1</xdr:row>
      <xdr:rowOff>63500</xdr:rowOff>
    </xdr:from>
    <xdr:to>
      <xdr:col>11</xdr:col>
      <xdr:colOff>0</xdr:colOff>
      <xdr:row>3</xdr:row>
      <xdr:rowOff>10583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A9F39-2014-B59C-17D5-E695C7C31A03}"/>
            </a:ext>
          </a:extLst>
        </xdr:cNvPr>
        <xdr:cNvSpPr/>
      </xdr:nvSpPr>
      <xdr:spPr>
        <a:xfrm>
          <a:off x="7207250" y="359833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0</xdr:rowOff>
    </xdr:from>
    <xdr:to>
      <xdr:col>8</xdr:col>
      <xdr:colOff>533401</xdr:colOff>
      <xdr:row>3</xdr:row>
      <xdr:rowOff>151342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0" y="828675"/>
          <a:ext cx="0" cy="3418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Адаптеры</a:t>
          </a:r>
        </a:p>
      </xdr:txBody>
    </xdr:sp>
    <xdr:clientData/>
  </xdr:twoCellAnchor>
  <xdr:twoCellAnchor>
    <xdr:from>
      <xdr:col>32</xdr:col>
      <xdr:colOff>11905</xdr:colOff>
      <xdr:row>2</xdr:row>
      <xdr:rowOff>0</xdr:rowOff>
    </xdr:from>
    <xdr:to>
      <xdr:col>46</xdr:col>
      <xdr:colOff>11905</xdr:colOff>
      <xdr:row>4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26218" y="747712"/>
          <a:ext cx="12263437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Адаптеры</a:t>
          </a:r>
        </a:p>
      </xdr:txBody>
    </xdr:sp>
    <xdr:clientData/>
  </xdr:twoCellAnchor>
  <xdr:twoCellAnchor editAs="oneCell">
    <xdr:from>
      <xdr:col>32</xdr:col>
      <xdr:colOff>47625</xdr:colOff>
      <xdr:row>35</xdr:row>
      <xdr:rowOff>107156</xdr:rowOff>
    </xdr:from>
    <xdr:to>
      <xdr:col>38</xdr:col>
      <xdr:colOff>414338</xdr:colOff>
      <xdr:row>40</xdr:row>
      <xdr:rowOff>37362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6828DEB-D64B-4D23-BD93-631AC7F8A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8" y="8929687"/>
          <a:ext cx="7772400" cy="882706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190500</xdr:colOff>
      <xdr:row>30</xdr:row>
      <xdr:rowOff>166689</xdr:rowOff>
    </xdr:from>
    <xdr:to>
      <xdr:col>46</xdr:col>
      <xdr:colOff>583406</xdr:colOff>
      <xdr:row>34</xdr:row>
      <xdr:rowOff>121445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E850A77-E55C-375A-D878-3CE01539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036720"/>
          <a:ext cx="12870656" cy="716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43</xdr:col>
      <xdr:colOff>0</xdr:colOff>
      <xdr:row>1</xdr:row>
      <xdr:rowOff>0</xdr:rowOff>
    </xdr:from>
    <xdr:to>
      <xdr:col>45</xdr:col>
      <xdr:colOff>298980</xdr:colOff>
      <xdr:row>2</xdr:row>
      <xdr:rowOff>136261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A1E33B-AFCB-4F65-A6B8-DEC9F9729FAA}"/>
            </a:ext>
          </a:extLst>
        </xdr:cNvPr>
        <xdr:cNvSpPr/>
      </xdr:nvSpPr>
      <xdr:spPr>
        <a:xfrm>
          <a:off x="10656094" y="26193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0</xdr:rowOff>
    </xdr:from>
    <xdr:to>
      <xdr:col>9</xdr:col>
      <xdr:colOff>533401</xdr:colOff>
      <xdr:row>2</xdr:row>
      <xdr:rowOff>151342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828675"/>
          <a:ext cx="0" cy="3418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Переходы</a:t>
          </a:r>
        </a:p>
      </xdr:txBody>
    </xdr:sp>
    <xdr:clientData/>
  </xdr:twoCellAnchor>
  <xdr:twoCellAnchor>
    <xdr:from>
      <xdr:col>35</xdr:col>
      <xdr:colOff>1</xdr:colOff>
      <xdr:row>1</xdr:row>
      <xdr:rowOff>0</xdr:rowOff>
    </xdr:from>
    <xdr:to>
      <xdr:col>42</xdr:col>
      <xdr:colOff>533401</xdr:colOff>
      <xdr:row>3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4524376" y="261938"/>
          <a:ext cx="4783931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Переходы</a:t>
          </a:r>
        </a:p>
      </xdr:txBody>
    </xdr:sp>
    <xdr:clientData/>
  </xdr:twoCellAnchor>
  <xdr:twoCellAnchor editAs="oneCell">
    <xdr:from>
      <xdr:col>34</xdr:col>
      <xdr:colOff>59531</xdr:colOff>
      <xdr:row>54</xdr:row>
      <xdr:rowOff>178594</xdr:rowOff>
    </xdr:from>
    <xdr:to>
      <xdr:col>40</xdr:col>
      <xdr:colOff>176213</xdr:colOff>
      <xdr:row>59</xdr:row>
      <xdr:rowOff>108800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E8254DD-6BE9-E05B-F5E2-71C58DA05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" y="11715750"/>
          <a:ext cx="7772400" cy="882706"/>
        </a:xfrm>
        <a:prstGeom prst="rect">
          <a:avLst/>
        </a:prstGeom>
      </xdr:spPr>
    </xdr:pic>
    <xdr:clientData/>
  </xdr:twoCellAnchor>
  <xdr:twoCellAnchor>
    <xdr:from>
      <xdr:col>54</xdr:col>
      <xdr:colOff>0</xdr:colOff>
      <xdr:row>1</xdr:row>
      <xdr:rowOff>0</xdr:rowOff>
    </xdr:from>
    <xdr:to>
      <xdr:col>56</xdr:col>
      <xdr:colOff>298979</xdr:colOff>
      <xdr:row>2</xdr:row>
      <xdr:rowOff>148167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A0F914-6478-4D2C-91CA-B57191AF53DC}"/>
            </a:ext>
          </a:extLst>
        </xdr:cNvPr>
        <xdr:cNvSpPr/>
      </xdr:nvSpPr>
      <xdr:spPr>
        <a:xfrm>
          <a:off x="14918531" y="26193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66674</xdr:rowOff>
    </xdr:from>
    <xdr:to>
      <xdr:col>6</xdr:col>
      <xdr:colOff>38100</xdr:colOff>
      <xdr:row>5</xdr:row>
      <xdr:rowOff>91440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EC8386D-D546-4149-8082-0A539266DAAB}"/>
            </a:ext>
          </a:extLst>
        </xdr:cNvPr>
        <xdr:cNvSpPr txBox="1">
          <a:spLocks noChangeArrowheads="1"/>
        </xdr:cNvSpPr>
      </xdr:nvSpPr>
      <xdr:spPr bwMode="auto">
        <a:xfrm rot="16200000">
          <a:off x="3435667" y="-2552564"/>
          <a:ext cx="732337" cy="68688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l" rtl="0">
            <a:lnSpc>
              <a:spcPts val="900"/>
            </a:lnSpc>
            <a:defRPr sz="1000"/>
          </a:pPr>
          <a:r>
            <a:rPr lang="ru-RU" sz="17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</a:t>
          </a:r>
        </a:p>
        <a:p>
          <a:pPr algn="l" rtl="0">
            <a:lnSpc>
              <a:spcPts val="900"/>
            </a:lnSpc>
            <a:defRPr sz="1000"/>
          </a:pPr>
          <a:r>
            <a:rPr lang="ru-RU" sz="17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Пароперегреватели ППШ и Бак-ватерпасс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923925</xdr:colOff>
      <xdr:row>5</xdr:row>
      <xdr:rowOff>142874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A97285C-0005-4BCD-8210-90EA514CA47B}"/>
            </a:ext>
          </a:extLst>
        </xdr:cNvPr>
        <xdr:cNvSpPr txBox="1">
          <a:spLocks noChangeArrowheads="1"/>
        </xdr:cNvSpPr>
      </xdr:nvSpPr>
      <xdr:spPr bwMode="auto">
        <a:xfrm rot="16200000">
          <a:off x="-328612" y="966787"/>
          <a:ext cx="65722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ctr" rtl="0">
            <a:lnSpc>
              <a:spcPts val="900"/>
            </a:lnSpc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Пароперегреватели ППШ и Бак-ватерпасс</a:t>
          </a:r>
        </a:p>
      </xdr:txBody>
    </xdr:sp>
    <xdr:clientData/>
  </xdr:twoCellAnchor>
  <xdr:twoCellAnchor>
    <xdr:from>
      <xdr:col>4</xdr:col>
      <xdr:colOff>186690</xdr:colOff>
      <xdr:row>11</xdr:row>
      <xdr:rowOff>0</xdr:rowOff>
    </xdr:from>
    <xdr:to>
      <xdr:col>4</xdr:col>
      <xdr:colOff>186690</xdr:colOff>
      <xdr:row>11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E18A8BBE-539F-4557-AD50-22C02D653AD0}"/>
            </a:ext>
          </a:extLst>
        </xdr:cNvPr>
        <xdr:cNvSpPr txBox="1">
          <a:spLocks noChangeArrowheads="1"/>
        </xdr:cNvSpPr>
      </xdr:nvSpPr>
      <xdr:spPr bwMode="auto">
        <a:xfrm rot="16200000">
          <a:off x="240030" y="3722370"/>
          <a:ext cx="655319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ctr" rtl="0">
            <a:lnSpc>
              <a:spcPts val="900"/>
            </a:lnSpc>
            <a:defRPr sz="1000"/>
          </a:pPr>
          <a:r>
            <a:rPr lang="ru-RU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Баки, Теплообменники, Конвекторы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51</xdr:row>
      <xdr:rowOff>0</xdr:rowOff>
    </xdr:from>
    <xdr:to>
      <xdr:col>6</xdr:col>
      <xdr:colOff>941614</xdr:colOff>
      <xdr:row>55</xdr:row>
      <xdr:rowOff>120706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488EEDE-2067-472E-BB8D-5869FBBAE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3" y="15335250"/>
          <a:ext cx="7772400" cy="882706"/>
        </a:xfrm>
        <a:prstGeom prst="rect">
          <a:avLst/>
        </a:prstGeom>
      </xdr:spPr>
    </xdr:pic>
    <xdr:clientData/>
  </xdr:twoCellAnchor>
  <xdr:twoCellAnchor>
    <xdr:from>
      <xdr:col>4</xdr:col>
      <xdr:colOff>186690</xdr:colOff>
      <xdr:row>15</xdr:row>
      <xdr:rowOff>278130</xdr:rowOff>
    </xdr:from>
    <xdr:to>
      <xdr:col>4</xdr:col>
      <xdr:colOff>186690</xdr:colOff>
      <xdr:row>16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FBED053-302E-42BF-A82B-F3B331F95C2A}"/>
            </a:ext>
          </a:extLst>
        </xdr:cNvPr>
        <xdr:cNvSpPr txBox="1">
          <a:spLocks noChangeArrowheads="1"/>
        </xdr:cNvSpPr>
      </xdr:nvSpPr>
      <xdr:spPr bwMode="auto">
        <a:xfrm rot="16200000">
          <a:off x="6469379" y="3547655"/>
          <a:ext cx="62049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ctr" rtl="0">
            <a:lnSpc>
              <a:spcPts val="900"/>
            </a:lnSpc>
            <a:defRPr sz="1000"/>
          </a:pPr>
          <a:r>
            <a:rPr lang="ru-RU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Баки, Теплообменники, Конвекторы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1513417</xdr:colOff>
      <xdr:row>2</xdr:row>
      <xdr:rowOff>148167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BAD504-2FA7-4D08-91EF-28D8D731B2E5}"/>
            </a:ext>
          </a:extLst>
        </xdr:cNvPr>
        <xdr:cNvSpPr/>
      </xdr:nvSpPr>
      <xdr:spPr>
        <a:xfrm>
          <a:off x="8191500" y="258536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358589</xdr:colOff>
      <xdr:row>2</xdr:row>
      <xdr:rowOff>50799</xdr:rowOff>
    </xdr:from>
    <xdr:to>
      <xdr:col>6</xdr:col>
      <xdr:colOff>1311088</xdr:colOff>
      <xdr:row>5</xdr:row>
      <xdr:rowOff>74506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73CFB4-5D40-4F56-B886-39CA66B72F48}"/>
            </a:ext>
          </a:extLst>
        </xdr:cNvPr>
        <xdr:cNvSpPr txBox="1"/>
      </xdr:nvSpPr>
      <xdr:spPr>
        <a:xfrm>
          <a:off x="358589" y="443005"/>
          <a:ext cx="6970058" cy="7857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0" lang="ru-RU" sz="2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ТиС Вент</a:t>
          </a:r>
          <a:endParaRPr lang="ru-RU" sz="2200" b="1">
            <a:solidFill>
              <a:schemeClr val="dk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358588</xdr:colOff>
      <xdr:row>61</xdr:row>
      <xdr:rowOff>67235</xdr:rowOff>
    </xdr:from>
    <xdr:to>
      <xdr:col>6</xdr:col>
      <xdr:colOff>1440516</xdr:colOff>
      <xdr:row>67</xdr:row>
      <xdr:rowOff>8647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2EF066-6ADA-4174-B816-13B215005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88" y="8964706"/>
          <a:ext cx="7772400" cy="882706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</xdr:row>
      <xdr:rowOff>0</xdr:rowOff>
    </xdr:from>
    <xdr:to>
      <xdr:col>13</xdr:col>
      <xdr:colOff>202329</xdr:colOff>
      <xdr:row>2</xdr:row>
      <xdr:rowOff>170579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C54437-41D4-478B-AA0A-CFC91E21A000}"/>
            </a:ext>
          </a:extLst>
        </xdr:cNvPr>
        <xdr:cNvSpPr/>
      </xdr:nvSpPr>
      <xdr:spPr>
        <a:xfrm>
          <a:off x="9760324" y="22411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4</xdr:row>
      <xdr:rowOff>0</xdr:rowOff>
    </xdr:from>
    <xdr:to>
      <xdr:col>27</xdr:col>
      <xdr:colOff>790575</xdr:colOff>
      <xdr:row>5</xdr:row>
      <xdr:rowOff>40958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00" y="1666875"/>
          <a:ext cx="771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1914525</xdr:colOff>
      <xdr:row>36</xdr:row>
      <xdr:rowOff>0</xdr:rowOff>
    </xdr:from>
    <xdr:to>
      <xdr:col>27</xdr:col>
      <xdr:colOff>2701290</xdr:colOff>
      <xdr:row>37</xdr:row>
      <xdr:rowOff>67628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20088225" y="10610850"/>
          <a:ext cx="771525" cy="216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/>
        </a:p>
      </xdr:txBody>
    </xdr:sp>
    <xdr:clientData/>
  </xdr:twoCellAnchor>
  <xdr:twoCellAnchor editAs="oneCell">
    <xdr:from>
      <xdr:col>27</xdr:col>
      <xdr:colOff>0</xdr:colOff>
      <xdr:row>4</xdr:row>
      <xdr:rowOff>0</xdr:rowOff>
    </xdr:from>
    <xdr:to>
      <xdr:col>27</xdr:col>
      <xdr:colOff>790575</xdr:colOff>
      <xdr:row>5</xdr:row>
      <xdr:rowOff>257176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5240000" y="1666875"/>
          <a:ext cx="771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309562</xdr:colOff>
      <xdr:row>2</xdr:row>
      <xdr:rowOff>47627</xdr:rowOff>
    </xdr:from>
    <xdr:to>
      <xdr:col>51</xdr:col>
      <xdr:colOff>416718</xdr:colOff>
      <xdr:row>4</xdr:row>
      <xdr:rowOff>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309562" y="750096"/>
          <a:ext cx="15668625" cy="3929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Комплектующие и хомуты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27</xdr:col>
      <xdr:colOff>59532</xdr:colOff>
      <xdr:row>38</xdr:row>
      <xdr:rowOff>0</xdr:rowOff>
    </xdr:from>
    <xdr:to>
      <xdr:col>34</xdr:col>
      <xdr:colOff>80962</xdr:colOff>
      <xdr:row>42</xdr:row>
      <xdr:rowOff>120706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1463409-9946-4FC3-A07C-452C11F2F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1001375"/>
          <a:ext cx="7772400" cy="882706"/>
        </a:xfrm>
        <a:prstGeom prst="rect">
          <a:avLst/>
        </a:prstGeom>
      </xdr:spPr>
    </xdr:pic>
    <xdr:clientData/>
  </xdr:twoCellAnchor>
  <xdr:twoCellAnchor>
    <xdr:from>
      <xdr:col>48</xdr:col>
      <xdr:colOff>0</xdr:colOff>
      <xdr:row>1</xdr:row>
      <xdr:rowOff>0</xdr:rowOff>
    </xdr:from>
    <xdr:to>
      <xdr:col>51</xdr:col>
      <xdr:colOff>191823</xdr:colOff>
      <xdr:row>2</xdr:row>
      <xdr:rowOff>148167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18C1BC-278F-44C2-A0C1-31CE5F683BE9}"/>
            </a:ext>
          </a:extLst>
        </xdr:cNvPr>
        <xdr:cNvSpPr/>
      </xdr:nvSpPr>
      <xdr:spPr>
        <a:xfrm>
          <a:off x="14239875" y="309563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3</xdr:row>
      <xdr:rowOff>0</xdr:rowOff>
    </xdr:from>
    <xdr:to>
      <xdr:col>27</xdr:col>
      <xdr:colOff>771525</xdr:colOff>
      <xdr:row>4</xdr:row>
      <xdr:rowOff>42862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666875"/>
          <a:ext cx="771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1914525</xdr:colOff>
      <xdr:row>26</xdr:row>
      <xdr:rowOff>0</xdr:rowOff>
    </xdr:from>
    <xdr:to>
      <xdr:col>27</xdr:col>
      <xdr:colOff>2686050</xdr:colOff>
      <xdr:row>27</xdr:row>
      <xdr:rowOff>52388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2257425" y="9658350"/>
          <a:ext cx="771525" cy="216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/>
        </a:p>
      </xdr:txBody>
    </xdr:sp>
    <xdr:clientData/>
  </xdr:twoCellAnchor>
  <xdr:twoCellAnchor editAs="oneCell">
    <xdr:from>
      <xdr:col>27</xdr:col>
      <xdr:colOff>0</xdr:colOff>
      <xdr:row>3</xdr:row>
      <xdr:rowOff>0</xdr:rowOff>
    </xdr:from>
    <xdr:to>
      <xdr:col>27</xdr:col>
      <xdr:colOff>771525</xdr:colOff>
      <xdr:row>4</xdr:row>
      <xdr:rowOff>238125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666875"/>
          <a:ext cx="771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59531</xdr:colOff>
      <xdr:row>1</xdr:row>
      <xdr:rowOff>71437</xdr:rowOff>
    </xdr:from>
    <xdr:to>
      <xdr:col>40</xdr:col>
      <xdr:colOff>59531</xdr:colOff>
      <xdr:row>3</xdr:row>
      <xdr:rowOff>83342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6060281" y="404812"/>
          <a:ext cx="3964781" cy="4524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Стеновые крепления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27</xdr:col>
      <xdr:colOff>71438</xdr:colOff>
      <xdr:row>28</xdr:row>
      <xdr:rowOff>0</xdr:rowOff>
    </xdr:from>
    <xdr:to>
      <xdr:col>35</xdr:col>
      <xdr:colOff>414338</xdr:colOff>
      <xdr:row>32</xdr:row>
      <xdr:rowOff>120706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08763B1-50FA-4680-9D0C-BD4ABAA88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3" y="9667875"/>
          <a:ext cx="7772400" cy="882706"/>
        </a:xfrm>
        <a:prstGeom prst="rect">
          <a:avLst/>
        </a:prstGeom>
      </xdr:spPr>
    </xdr:pic>
    <xdr:clientData/>
  </xdr:twoCellAnchor>
  <xdr:twoCellAnchor>
    <xdr:from>
      <xdr:col>48</xdr:col>
      <xdr:colOff>226219</xdr:colOff>
      <xdr:row>0</xdr:row>
      <xdr:rowOff>321468</xdr:rowOff>
    </xdr:from>
    <xdr:to>
      <xdr:col>51</xdr:col>
      <xdr:colOff>418042</xdr:colOff>
      <xdr:row>2</xdr:row>
      <xdr:rowOff>136260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8DDEF4-27D3-48DE-B942-CF8FFAAC9106}"/>
            </a:ext>
          </a:extLst>
        </xdr:cNvPr>
        <xdr:cNvSpPr/>
      </xdr:nvSpPr>
      <xdr:spPr>
        <a:xfrm>
          <a:off x="13716000" y="32146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</xdr:colOff>
      <xdr:row>1</xdr:row>
      <xdr:rowOff>0</xdr:rowOff>
    </xdr:from>
    <xdr:to>
      <xdr:col>9</xdr:col>
      <xdr:colOff>396875</xdr:colOff>
      <xdr:row>2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381000"/>
          <a:ext cx="0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800" b="1">
              <a:latin typeface="Arial Narrow" panose="020B0606020202030204" pitchFamily="34" charset="0"/>
            </a:rPr>
            <a:t>Дымоходы ТиС Феррит</a:t>
          </a:r>
        </a:p>
      </xdr:txBody>
    </xdr:sp>
    <xdr:clientData/>
  </xdr:twoCellAnchor>
  <xdr:twoCellAnchor>
    <xdr:from>
      <xdr:col>2</xdr:col>
      <xdr:colOff>117475</xdr:colOff>
      <xdr:row>4</xdr:row>
      <xdr:rowOff>0</xdr:rowOff>
    </xdr:from>
    <xdr:to>
      <xdr:col>8</xdr:col>
      <xdr:colOff>146050</xdr:colOff>
      <xdr:row>5</xdr:row>
      <xdr:rowOff>21167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4932892" y="1410759"/>
          <a:ext cx="2780241" cy="3566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17</xdr:col>
      <xdr:colOff>179294</xdr:colOff>
      <xdr:row>1</xdr:row>
      <xdr:rowOff>114299</xdr:rowOff>
    </xdr:from>
    <xdr:to>
      <xdr:col>33</xdr:col>
      <xdr:colOff>56029</xdr:colOff>
      <xdr:row>3</xdr:row>
      <xdr:rowOff>116416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79294" y="551328"/>
          <a:ext cx="14164235" cy="4503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Феррит</a:t>
          </a:r>
        </a:p>
      </xdr:txBody>
    </xdr:sp>
    <xdr:clientData/>
  </xdr:twoCellAnchor>
  <xdr:twoCellAnchor>
    <xdr:from>
      <xdr:col>17</xdr:col>
      <xdr:colOff>179294</xdr:colOff>
      <xdr:row>3</xdr:row>
      <xdr:rowOff>56029</xdr:rowOff>
    </xdr:from>
    <xdr:to>
      <xdr:col>33</xdr:col>
      <xdr:colOff>0</xdr:colOff>
      <xdr:row>5</xdr:row>
      <xdr:rowOff>31750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79294" y="941294"/>
          <a:ext cx="14108206" cy="4015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 editAs="oneCell">
    <xdr:from>
      <xdr:col>18</xdr:col>
      <xdr:colOff>56030</xdr:colOff>
      <xdr:row>51</xdr:row>
      <xdr:rowOff>11206</xdr:rowOff>
    </xdr:from>
    <xdr:to>
      <xdr:col>23</xdr:col>
      <xdr:colOff>679077</xdr:colOff>
      <xdr:row>55</xdr:row>
      <xdr:rowOff>131912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39F63F-DC4A-4485-BB20-2B099B9C3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0" y="12640235"/>
          <a:ext cx="7772400" cy="882706"/>
        </a:xfrm>
        <a:prstGeom prst="rect">
          <a:avLst/>
        </a:prstGeom>
      </xdr:spPr>
    </xdr:pic>
    <xdr:clientData/>
  </xdr:twoCellAnchor>
  <xdr:twoCellAnchor>
    <xdr:from>
      <xdr:col>30</xdr:col>
      <xdr:colOff>369794</xdr:colOff>
      <xdr:row>1</xdr:row>
      <xdr:rowOff>56029</xdr:rowOff>
    </xdr:from>
    <xdr:to>
      <xdr:col>32</xdr:col>
      <xdr:colOff>493682</xdr:colOff>
      <xdr:row>2</xdr:row>
      <xdr:rowOff>170578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F33936-6F9C-4E21-A103-C093D247C2FE}"/>
            </a:ext>
          </a:extLst>
        </xdr:cNvPr>
        <xdr:cNvSpPr/>
      </xdr:nvSpPr>
      <xdr:spPr>
        <a:xfrm>
          <a:off x="12573000" y="30255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323849</xdr:colOff>
      <xdr:row>2</xdr:row>
      <xdr:rowOff>133351</xdr:rowOff>
    </xdr:from>
    <xdr:to>
      <xdr:col>9</xdr:col>
      <xdr:colOff>647700</xdr:colOff>
      <xdr:row>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790576"/>
          <a:ext cx="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Феррит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42863</xdr:colOff>
      <xdr:row>1</xdr:row>
      <xdr:rowOff>134049</xdr:rowOff>
    </xdr:from>
    <xdr:to>
      <xdr:col>24</xdr:col>
      <xdr:colOff>535782</xdr:colOff>
      <xdr:row>3</xdr:row>
      <xdr:rowOff>172149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4805363" y="407893"/>
          <a:ext cx="4445794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Феррит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16</xdr:col>
      <xdr:colOff>219075</xdr:colOff>
      <xdr:row>3</xdr:row>
      <xdr:rowOff>138392</xdr:rowOff>
    </xdr:from>
    <xdr:to>
      <xdr:col>31</xdr:col>
      <xdr:colOff>647700</xdr:colOff>
      <xdr:row>4</xdr:row>
      <xdr:rowOff>306480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/>
      </xdr:nvSpPr>
      <xdr:spPr>
        <a:xfrm>
          <a:off x="219075" y="795617"/>
          <a:ext cx="13696950" cy="3585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</a:t>
          </a:r>
        </a:p>
      </xdr:txBody>
    </xdr:sp>
    <xdr:clientData/>
  </xdr:twoCellAnchor>
  <xdr:twoCellAnchor editAs="oneCell">
    <xdr:from>
      <xdr:col>17</xdr:col>
      <xdr:colOff>66675</xdr:colOff>
      <xdr:row>50</xdr:row>
      <xdr:rowOff>95250</xdr:rowOff>
    </xdr:from>
    <xdr:to>
      <xdr:col>22</xdr:col>
      <xdr:colOff>638175</xdr:colOff>
      <xdr:row>55</xdr:row>
      <xdr:rowOff>25456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A5DF7FD-6804-4F6F-9E55-1ED70E6B1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0925175"/>
          <a:ext cx="7772400" cy="882706"/>
        </a:xfrm>
        <a:prstGeom prst="rect">
          <a:avLst/>
        </a:prstGeom>
      </xdr:spPr>
    </xdr:pic>
    <xdr:clientData/>
  </xdr:twoCellAnchor>
  <xdr:twoCellAnchor>
    <xdr:from>
      <xdr:col>30</xdr:col>
      <xdr:colOff>0</xdr:colOff>
      <xdr:row>1</xdr:row>
      <xdr:rowOff>0</xdr:rowOff>
    </xdr:from>
    <xdr:to>
      <xdr:col>32</xdr:col>
      <xdr:colOff>191823</xdr:colOff>
      <xdr:row>2</xdr:row>
      <xdr:rowOff>148167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AD1FB7-F264-4A06-AE4E-6A4DDCB1228C}"/>
            </a:ext>
          </a:extLst>
        </xdr:cNvPr>
        <xdr:cNvSpPr/>
      </xdr:nvSpPr>
      <xdr:spPr>
        <a:xfrm>
          <a:off x="12573000" y="273844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2589259</xdr:colOff>
      <xdr:row>1</xdr:row>
      <xdr:rowOff>86425</xdr:rowOff>
    </xdr:from>
    <xdr:to>
      <xdr:col>10</xdr:col>
      <xdr:colOff>726281</xdr:colOff>
      <xdr:row>3</xdr:row>
      <xdr:rowOff>124525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4EB970-1CB4-4885-9076-138FF8D5ACF8}"/>
            </a:ext>
          </a:extLst>
        </xdr:cNvPr>
        <xdr:cNvSpPr txBox="1"/>
      </xdr:nvSpPr>
      <xdr:spPr>
        <a:xfrm>
          <a:off x="2827384" y="360269"/>
          <a:ext cx="3506741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Феррит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145676</xdr:colOff>
      <xdr:row>3</xdr:row>
      <xdr:rowOff>138392</xdr:rowOff>
    </xdr:from>
    <xdr:to>
      <xdr:col>14</xdr:col>
      <xdr:colOff>33618</xdr:colOff>
      <xdr:row>4</xdr:row>
      <xdr:rowOff>306480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5DA3AB-BD2B-4FED-836B-96DDA277CEDE}"/>
            </a:ext>
          </a:extLst>
        </xdr:cNvPr>
        <xdr:cNvSpPr txBox="1"/>
      </xdr:nvSpPr>
      <xdr:spPr>
        <a:xfrm>
          <a:off x="383801" y="795617"/>
          <a:ext cx="7736542" cy="3585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Феррит Моно 1 мм</a:t>
          </a:r>
        </a:p>
      </xdr:txBody>
    </xdr:sp>
    <xdr:clientData/>
  </xdr:twoCellAnchor>
  <xdr:twoCellAnchor editAs="oneCell">
    <xdr:from>
      <xdr:col>8</xdr:col>
      <xdr:colOff>66675</xdr:colOff>
      <xdr:row>34</xdr:row>
      <xdr:rowOff>95250</xdr:rowOff>
    </xdr:from>
    <xdr:to>
      <xdr:col>13</xdr:col>
      <xdr:colOff>95250</xdr:colOff>
      <xdr:row>39</xdr:row>
      <xdr:rowOff>25456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18C6BC4-6F78-49AF-A14F-BBC1DD32B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6724650"/>
          <a:ext cx="7772400" cy="882706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14</xdr:row>
      <xdr:rowOff>0</xdr:rowOff>
    </xdr:from>
    <xdr:to>
      <xdr:col>13</xdr:col>
      <xdr:colOff>530880</xdr:colOff>
      <xdr:row>15</xdr:row>
      <xdr:rowOff>166687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389103D-E79E-4281-BC0A-CBA262E0D582}"/>
            </a:ext>
          </a:extLst>
        </xdr:cNvPr>
        <xdr:cNvSpPr txBox="1"/>
      </xdr:nvSpPr>
      <xdr:spPr>
        <a:xfrm>
          <a:off x="238125" y="3464719"/>
          <a:ext cx="7722255" cy="452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Феррит Термо 1 мм</a:t>
          </a:r>
        </a:p>
      </xdr:txBody>
    </xdr:sp>
    <xdr:clientData/>
  </xdr:twoCellAnchor>
  <xdr:twoCellAnchor>
    <xdr:from>
      <xdr:col>12</xdr:col>
      <xdr:colOff>392906</xdr:colOff>
      <xdr:row>1</xdr:row>
      <xdr:rowOff>47625</xdr:rowOff>
    </xdr:from>
    <xdr:to>
      <xdr:col>14</xdr:col>
      <xdr:colOff>620448</xdr:colOff>
      <xdr:row>3</xdr:row>
      <xdr:rowOff>5292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75A1E8-592B-4109-8F32-D70D1E4FEDBC}"/>
            </a:ext>
          </a:extLst>
        </xdr:cNvPr>
        <xdr:cNvSpPr/>
      </xdr:nvSpPr>
      <xdr:spPr>
        <a:xfrm>
          <a:off x="7715250" y="321469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2765051</xdr:colOff>
      <xdr:row>2</xdr:row>
      <xdr:rowOff>75640</xdr:rowOff>
    </xdr:from>
    <xdr:to>
      <xdr:col>13</xdr:col>
      <xdr:colOff>488156</xdr:colOff>
      <xdr:row>4</xdr:row>
      <xdr:rowOff>103654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2931739" y="528078"/>
          <a:ext cx="3866730" cy="4090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Стандарт 30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9</xdr:col>
      <xdr:colOff>145676</xdr:colOff>
      <xdr:row>4</xdr:row>
      <xdr:rowOff>145677</xdr:rowOff>
    </xdr:from>
    <xdr:to>
      <xdr:col>16</xdr:col>
      <xdr:colOff>795619</xdr:colOff>
      <xdr:row>6</xdr:row>
      <xdr:rowOff>56029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CCFEEDD-A462-4E13-8553-F8D009834D5D}"/>
            </a:ext>
          </a:extLst>
        </xdr:cNvPr>
        <xdr:cNvSpPr txBox="1"/>
      </xdr:nvSpPr>
      <xdr:spPr>
        <a:xfrm>
          <a:off x="145676" y="974912"/>
          <a:ext cx="9412943" cy="3585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9</xdr:col>
      <xdr:colOff>155864</xdr:colOff>
      <xdr:row>24</xdr:row>
      <xdr:rowOff>23536</xdr:rowOff>
    </xdr:from>
    <xdr:to>
      <xdr:col>17</xdr:col>
      <xdr:colOff>1</xdr:colOff>
      <xdr:row>25</xdr:row>
      <xdr:rowOff>193662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1B3C2C8-4D95-4899-8A46-639BB65F87D7}"/>
            </a:ext>
          </a:extLst>
        </xdr:cNvPr>
        <xdr:cNvSpPr txBox="1"/>
      </xdr:nvSpPr>
      <xdr:spPr>
        <a:xfrm>
          <a:off x="155864" y="6301377"/>
          <a:ext cx="9455728" cy="3606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30 мм</a:t>
          </a:r>
        </a:p>
      </xdr:txBody>
    </xdr:sp>
    <xdr:clientData/>
  </xdr:twoCellAnchor>
  <xdr:twoCellAnchor editAs="oneCell">
    <xdr:from>
      <xdr:col>10</xdr:col>
      <xdr:colOff>34636</xdr:colOff>
      <xdr:row>49</xdr:row>
      <xdr:rowOff>251113</xdr:rowOff>
    </xdr:from>
    <xdr:to>
      <xdr:col>15</xdr:col>
      <xdr:colOff>4329</xdr:colOff>
      <xdr:row>53</xdr:row>
      <xdr:rowOff>77410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26FD8B7-AC49-4DE8-A269-901ABB21D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18" y="12763499"/>
          <a:ext cx="7762875" cy="882706"/>
        </a:xfrm>
        <a:prstGeom prst="rect">
          <a:avLst/>
        </a:prstGeom>
      </xdr:spPr>
    </xdr:pic>
    <xdr:clientData/>
  </xdr:twoCellAnchor>
  <xdr:twoCellAnchor>
    <xdr:from>
      <xdr:col>15</xdr:col>
      <xdr:colOff>130968</xdr:colOff>
      <xdr:row>1</xdr:row>
      <xdr:rowOff>107156</xdr:rowOff>
    </xdr:from>
    <xdr:to>
      <xdr:col>17</xdr:col>
      <xdr:colOff>1322</xdr:colOff>
      <xdr:row>3</xdr:row>
      <xdr:rowOff>64823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0336C-3613-481E-9F57-FED06A6A7868}"/>
            </a:ext>
          </a:extLst>
        </xdr:cNvPr>
        <xdr:cNvSpPr/>
      </xdr:nvSpPr>
      <xdr:spPr>
        <a:xfrm>
          <a:off x="8084343" y="369094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3119437</xdr:colOff>
      <xdr:row>2</xdr:row>
      <xdr:rowOff>11906</xdr:rowOff>
    </xdr:from>
    <xdr:to>
      <xdr:col>16</xdr:col>
      <xdr:colOff>166687</xdr:colOff>
      <xdr:row>4</xdr:row>
      <xdr:rowOff>39920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3286125" y="500062"/>
          <a:ext cx="4012406" cy="4090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Стандарт 50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12</xdr:col>
      <xdr:colOff>23811</xdr:colOff>
      <xdr:row>4</xdr:row>
      <xdr:rowOff>28575</xdr:rowOff>
    </xdr:from>
    <xdr:to>
      <xdr:col>20</xdr:col>
      <xdr:colOff>23812</xdr:colOff>
      <xdr:row>5</xdr:row>
      <xdr:rowOff>190499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36B1A77-5D40-45A2-964C-A147551803F6}"/>
            </a:ext>
          </a:extLst>
        </xdr:cNvPr>
        <xdr:cNvSpPr txBox="1"/>
      </xdr:nvSpPr>
      <xdr:spPr>
        <a:xfrm>
          <a:off x="195261" y="895350"/>
          <a:ext cx="10029826" cy="352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12</xdr:col>
      <xdr:colOff>23813</xdr:colOff>
      <xdr:row>23</xdr:row>
      <xdr:rowOff>95250</xdr:rowOff>
    </xdr:from>
    <xdr:to>
      <xdr:col>20</xdr:col>
      <xdr:colOff>23813</xdr:colOff>
      <xdr:row>25</xdr:row>
      <xdr:rowOff>3439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CA4829C-0ACD-4639-A451-3FD3F05FBEE7}"/>
            </a:ext>
          </a:extLst>
        </xdr:cNvPr>
        <xdr:cNvSpPr txBox="1"/>
      </xdr:nvSpPr>
      <xdr:spPr>
        <a:xfrm>
          <a:off x="190501" y="7655719"/>
          <a:ext cx="10036968" cy="3606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</a:t>
          </a:r>
        </a:p>
      </xdr:txBody>
    </xdr:sp>
    <xdr:clientData/>
  </xdr:twoCellAnchor>
  <xdr:twoCellAnchor editAs="oneCell">
    <xdr:from>
      <xdr:col>12</xdr:col>
      <xdr:colOff>47625</xdr:colOff>
      <xdr:row>51</xdr:row>
      <xdr:rowOff>266700</xdr:rowOff>
    </xdr:from>
    <xdr:to>
      <xdr:col>17</xdr:col>
      <xdr:colOff>17318</xdr:colOff>
      <xdr:row>55</xdr:row>
      <xdr:rowOff>73948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1F2C3E7-C092-49B4-BD86-2C1FA694B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6087725"/>
          <a:ext cx="7751618" cy="883572"/>
        </a:xfrm>
        <a:prstGeom prst="rect">
          <a:avLst/>
        </a:prstGeom>
      </xdr:spPr>
    </xdr:pic>
    <xdr:clientData/>
  </xdr:twoCellAnchor>
  <xdr:twoCellAnchor>
    <xdr:from>
      <xdr:col>18</xdr:col>
      <xdr:colOff>309563</xdr:colOff>
      <xdr:row>1</xdr:row>
      <xdr:rowOff>95250</xdr:rowOff>
    </xdr:from>
    <xdr:to>
      <xdr:col>20</xdr:col>
      <xdr:colOff>394230</xdr:colOff>
      <xdr:row>3</xdr:row>
      <xdr:rowOff>17199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9457CB-3753-4894-8CC5-AA967EBD2C4B}"/>
            </a:ext>
          </a:extLst>
        </xdr:cNvPr>
        <xdr:cNvSpPr/>
      </xdr:nvSpPr>
      <xdr:spPr>
        <a:xfrm>
          <a:off x="9084469" y="35718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2019300</xdr:colOff>
      <xdr:row>2</xdr:row>
      <xdr:rowOff>47626</xdr:rowOff>
    </xdr:from>
    <xdr:to>
      <xdr:col>6</xdr:col>
      <xdr:colOff>0</xdr:colOff>
      <xdr:row>4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371476"/>
          <a:ext cx="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Промо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2066925</xdr:colOff>
      <xdr:row>7</xdr:row>
      <xdr:rowOff>0</xdr:rowOff>
    </xdr:from>
    <xdr:to>
      <xdr:col>4</xdr:col>
      <xdr:colOff>781050</xdr:colOff>
      <xdr:row>7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1143001"/>
          <a:ext cx="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3</xdr:col>
      <xdr:colOff>819151</xdr:colOff>
      <xdr:row>23</xdr:row>
      <xdr:rowOff>38100</xdr:rowOff>
    </xdr:from>
    <xdr:to>
      <xdr:col>6</xdr:col>
      <xdr:colOff>0</xdr:colOff>
      <xdr:row>25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0" y="6905625"/>
          <a:ext cx="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30 мм        </a:t>
          </a:r>
        </a:p>
      </xdr:txBody>
    </xdr:sp>
    <xdr:clientData/>
  </xdr:twoCellAnchor>
  <xdr:twoCellAnchor>
    <xdr:from>
      <xdr:col>12</xdr:col>
      <xdr:colOff>21167</xdr:colOff>
      <xdr:row>1</xdr:row>
      <xdr:rowOff>91019</xdr:rowOff>
    </xdr:from>
    <xdr:to>
      <xdr:col>20</xdr:col>
      <xdr:colOff>10583</xdr:colOff>
      <xdr:row>4</xdr:row>
      <xdr:rowOff>87844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211667" y="323852"/>
          <a:ext cx="11535833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Промо 30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12</xdr:col>
      <xdr:colOff>0</xdr:colOff>
      <xdr:row>4</xdr:row>
      <xdr:rowOff>104777</xdr:rowOff>
    </xdr:from>
    <xdr:to>
      <xdr:col>19</xdr:col>
      <xdr:colOff>751417</xdr:colOff>
      <xdr:row>7</xdr:row>
      <xdr:rowOff>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190500" y="750360"/>
          <a:ext cx="11514667" cy="39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11</xdr:col>
      <xdr:colOff>179918</xdr:colOff>
      <xdr:row>23</xdr:row>
      <xdr:rowOff>38100</xdr:rowOff>
    </xdr:from>
    <xdr:to>
      <xdr:col>19</xdr:col>
      <xdr:colOff>762000</xdr:colOff>
      <xdr:row>25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179918" y="6430433"/>
          <a:ext cx="11535832" cy="327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30 мм        </a:t>
          </a:r>
        </a:p>
      </xdr:txBody>
    </xdr:sp>
    <xdr:clientData/>
  </xdr:twoCellAnchor>
  <xdr:twoCellAnchor editAs="oneCell">
    <xdr:from>
      <xdr:col>12</xdr:col>
      <xdr:colOff>31750</xdr:colOff>
      <xdr:row>50</xdr:row>
      <xdr:rowOff>211667</xdr:rowOff>
    </xdr:from>
    <xdr:to>
      <xdr:col>18</xdr:col>
      <xdr:colOff>258618</xdr:colOff>
      <xdr:row>55</xdr:row>
      <xdr:rowOff>153322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89C9F10-4FEF-4813-949F-576DC631E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2054417"/>
          <a:ext cx="7751618" cy="883572"/>
        </a:xfrm>
        <a:prstGeom prst="rect">
          <a:avLst/>
        </a:prstGeom>
      </xdr:spPr>
    </xdr:pic>
    <xdr:clientData/>
  </xdr:twoCellAnchor>
  <xdr:twoCellAnchor>
    <xdr:from>
      <xdr:col>17</xdr:col>
      <xdr:colOff>559594</xdr:colOff>
      <xdr:row>1</xdr:row>
      <xdr:rowOff>83344</xdr:rowOff>
    </xdr:from>
    <xdr:to>
      <xdr:col>20</xdr:col>
      <xdr:colOff>144198</xdr:colOff>
      <xdr:row>3</xdr:row>
      <xdr:rowOff>160074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B19181-8FC7-4E6E-B435-EE976406054B}"/>
            </a:ext>
          </a:extLst>
        </xdr:cNvPr>
        <xdr:cNvSpPr/>
      </xdr:nvSpPr>
      <xdr:spPr>
        <a:xfrm>
          <a:off x="7655719" y="309563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2019300</xdr:colOff>
      <xdr:row>2</xdr:row>
      <xdr:rowOff>47626</xdr:rowOff>
    </xdr:from>
    <xdr:to>
      <xdr:col>6</xdr:col>
      <xdr:colOff>409575</xdr:colOff>
      <xdr:row>4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0" y="371476"/>
          <a:ext cx="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Промо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2066925</xdr:colOff>
      <xdr:row>6</xdr:row>
      <xdr:rowOff>9526</xdr:rowOff>
    </xdr:from>
    <xdr:to>
      <xdr:col>4</xdr:col>
      <xdr:colOff>781050</xdr:colOff>
      <xdr:row>8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0" y="1143001"/>
          <a:ext cx="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3</xdr:col>
      <xdr:colOff>819151</xdr:colOff>
      <xdr:row>23</xdr:row>
      <xdr:rowOff>38100</xdr:rowOff>
    </xdr:from>
    <xdr:to>
      <xdr:col>6</xdr:col>
      <xdr:colOff>228601</xdr:colOff>
      <xdr:row>25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0" y="6600825"/>
          <a:ext cx="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        </a:t>
          </a:r>
        </a:p>
      </xdr:txBody>
    </xdr:sp>
    <xdr:clientData/>
  </xdr:twoCellAnchor>
  <xdr:twoCellAnchor>
    <xdr:from>
      <xdr:col>9</xdr:col>
      <xdr:colOff>0</xdr:colOff>
      <xdr:row>2</xdr:row>
      <xdr:rowOff>133351</xdr:rowOff>
    </xdr:from>
    <xdr:to>
      <xdr:col>13</xdr:col>
      <xdr:colOff>624416</xdr:colOff>
      <xdr:row>5</xdr:row>
      <xdr:rowOff>66676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90500" y="461434"/>
          <a:ext cx="6773333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Промо 50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190499</xdr:colOff>
      <xdr:row>5</xdr:row>
      <xdr:rowOff>73029</xdr:rowOff>
    </xdr:from>
    <xdr:to>
      <xdr:col>13</xdr:col>
      <xdr:colOff>634999</xdr:colOff>
      <xdr:row>7</xdr:row>
      <xdr:rowOff>74087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90499" y="877362"/>
          <a:ext cx="6783917" cy="3185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9</xdr:col>
      <xdr:colOff>819151</xdr:colOff>
      <xdr:row>23</xdr:row>
      <xdr:rowOff>38100</xdr:rowOff>
    </xdr:from>
    <xdr:to>
      <xdr:col>12</xdr:col>
      <xdr:colOff>228601</xdr:colOff>
      <xdr:row>25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09651" y="6600825"/>
          <a:ext cx="58483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        </a:t>
          </a:r>
        </a:p>
      </xdr:txBody>
    </xdr:sp>
    <xdr:clientData/>
  </xdr:twoCellAnchor>
  <xdr:twoCellAnchor editAs="oneCell">
    <xdr:from>
      <xdr:col>9</xdr:col>
      <xdr:colOff>42333</xdr:colOff>
      <xdr:row>51</xdr:row>
      <xdr:rowOff>158749</xdr:rowOff>
    </xdr:from>
    <xdr:to>
      <xdr:col>15</xdr:col>
      <xdr:colOff>396201</xdr:colOff>
      <xdr:row>57</xdr:row>
      <xdr:rowOff>15738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43BDD8C-8E81-4C64-A2CB-89F865165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33" y="12826999"/>
          <a:ext cx="7751618" cy="883572"/>
        </a:xfrm>
        <a:prstGeom prst="rect">
          <a:avLst/>
        </a:prstGeom>
      </xdr:spPr>
    </xdr:pic>
    <xdr:clientData/>
  </xdr:twoCellAnchor>
  <xdr:twoCellAnchor>
    <xdr:from>
      <xdr:col>13</xdr:col>
      <xdr:colOff>148166</xdr:colOff>
      <xdr:row>1</xdr:row>
      <xdr:rowOff>84667</xdr:rowOff>
    </xdr:from>
    <xdr:to>
      <xdr:col>15</xdr:col>
      <xdr:colOff>412750</xdr:colOff>
      <xdr:row>4</xdr:row>
      <xdr:rowOff>10584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CF3384-E665-4319-85B8-34B79D4CFAC3}"/>
            </a:ext>
          </a:extLst>
        </xdr:cNvPr>
        <xdr:cNvSpPr/>
      </xdr:nvSpPr>
      <xdr:spPr>
        <a:xfrm>
          <a:off x="6487583" y="317500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2019300</xdr:colOff>
      <xdr:row>2</xdr:row>
      <xdr:rowOff>0</xdr:rowOff>
    </xdr:from>
    <xdr:to>
      <xdr:col>6</xdr:col>
      <xdr:colOff>409575</xdr:colOff>
      <xdr:row>3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0" y="371476"/>
          <a:ext cx="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Энерго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2066925</xdr:colOff>
      <xdr:row>5</xdr:row>
      <xdr:rowOff>9526</xdr:rowOff>
    </xdr:from>
    <xdr:to>
      <xdr:col>4</xdr:col>
      <xdr:colOff>781050</xdr:colOff>
      <xdr:row>7</xdr:row>
      <xdr:rowOff>85726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0" y="1143001"/>
          <a:ext cx="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3</xdr:col>
      <xdr:colOff>819151</xdr:colOff>
      <xdr:row>24</xdr:row>
      <xdr:rowOff>38100</xdr:rowOff>
    </xdr:from>
    <xdr:to>
      <xdr:col>6</xdr:col>
      <xdr:colOff>228601</xdr:colOff>
      <xdr:row>26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0" y="6610350"/>
          <a:ext cx="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        </a:t>
          </a:r>
        </a:p>
      </xdr:txBody>
    </xdr:sp>
    <xdr:clientData/>
  </xdr:twoCellAnchor>
  <xdr:twoCellAnchor>
    <xdr:from>
      <xdr:col>7</xdr:col>
      <xdr:colOff>179917</xdr:colOff>
      <xdr:row>2</xdr:row>
      <xdr:rowOff>0</xdr:rowOff>
    </xdr:from>
    <xdr:to>
      <xdr:col>12</xdr:col>
      <xdr:colOff>52916</xdr:colOff>
      <xdr:row>4</xdr:row>
      <xdr:rowOff>66676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179917" y="461434"/>
          <a:ext cx="7482416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Энерго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0</xdr:colOff>
      <xdr:row>5</xdr:row>
      <xdr:rowOff>9526</xdr:rowOff>
    </xdr:from>
    <xdr:to>
      <xdr:col>12</xdr:col>
      <xdr:colOff>10582</xdr:colOff>
      <xdr:row>7</xdr:row>
      <xdr:rowOff>85726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190500" y="972609"/>
          <a:ext cx="7429499" cy="39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8</xdr:col>
      <xdr:colOff>0</xdr:colOff>
      <xdr:row>24</xdr:row>
      <xdr:rowOff>38100</xdr:rowOff>
    </xdr:from>
    <xdr:to>
      <xdr:col>12</xdr:col>
      <xdr:colOff>0</xdr:colOff>
      <xdr:row>26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190500" y="6335183"/>
          <a:ext cx="7418917" cy="327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        </a:t>
          </a:r>
        </a:p>
      </xdr:txBody>
    </xdr:sp>
    <xdr:clientData/>
  </xdr:twoCellAnchor>
  <xdr:twoCellAnchor editAs="oneCell">
    <xdr:from>
      <xdr:col>8</xdr:col>
      <xdr:colOff>42333</xdr:colOff>
      <xdr:row>51</xdr:row>
      <xdr:rowOff>95249</xdr:rowOff>
    </xdr:from>
    <xdr:to>
      <xdr:col>12</xdr:col>
      <xdr:colOff>375034</xdr:colOff>
      <xdr:row>56</xdr:row>
      <xdr:rowOff>110988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31B9C05-B146-4E2D-8AA2-AB0C9C6D7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33" y="12350749"/>
          <a:ext cx="7751618" cy="883572"/>
        </a:xfrm>
        <a:prstGeom prst="rect">
          <a:avLst/>
        </a:prstGeom>
      </xdr:spPr>
    </xdr:pic>
    <xdr:clientData/>
  </xdr:twoCellAnchor>
  <xdr:twoCellAnchor>
    <xdr:from>
      <xdr:col>11</xdr:col>
      <xdr:colOff>507999</xdr:colOff>
      <xdr:row>2</xdr:row>
      <xdr:rowOff>21167</xdr:rowOff>
    </xdr:from>
    <xdr:to>
      <xdr:col>13</xdr:col>
      <xdr:colOff>433916</xdr:colOff>
      <xdr:row>4</xdr:row>
      <xdr:rowOff>42334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658CA8-F8A8-46D7-82B3-F77EDCD94609}"/>
            </a:ext>
          </a:extLst>
        </xdr:cNvPr>
        <xdr:cNvSpPr/>
      </xdr:nvSpPr>
      <xdr:spPr>
        <a:xfrm>
          <a:off x="7143749" y="349250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317499</xdr:colOff>
      <xdr:row>1</xdr:row>
      <xdr:rowOff>85726</xdr:rowOff>
    </xdr:from>
    <xdr:to>
      <xdr:col>6</xdr:col>
      <xdr:colOff>1227666</xdr:colOff>
      <xdr:row>4</xdr:row>
      <xdr:rowOff>105835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/>
      </xdr:nvSpPr>
      <xdr:spPr>
        <a:xfrm>
          <a:off x="687916" y="307976"/>
          <a:ext cx="7239000" cy="7609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Стандарт Овал Моно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7</xdr:col>
      <xdr:colOff>15202</xdr:colOff>
      <xdr:row>32</xdr:row>
      <xdr:rowOff>89822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70A518A-FA54-4E74-94A1-A9FFA2FE7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17" y="6879167"/>
          <a:ext cx="7751618" cy="883572"/>
        </a:xfrm>
        <a:prstGeom prst="rect">
          <a:avLst/>
        </a:prstGeom>
      </xdr:spPr>
    </xdr:pic>
    <xdr:clientData/>
  </xdr:twoCellAnchor>
  <xdr:twoCellAnchor>
    <xdr:from>
      <xdr:col>7</xdr:col>
      <xdr:colOff>42334</xdr:colOff>
      <xdr:row>1</xdr:row>
      <xdr:rowOff>95250</xdr:rowOff>
    </xdr:from>
    <xdr:to>
      <xdr:col>14</xdr:col>
      <xdr:colOff>190501</xdr:colOff>
      <xdr:row>2</xdr:row>
      <xdr:rowOff>243417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04F10D-A6CB-4F47-B907-0CE41B7FF157}"/>
            </a:ext>
          </a:extLst>
        </xdr:cNvPr>
        <xdr:cNvSpPr/>
      </xdr:nvSpPr>
      <xdr:spPr>
        <a:xfrm>
          <a:off x="8149167" y="317500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2238375</xdr:colOff>
      <xdr:row>1</xdr:row>
      <xdr:rowOff>190500</xdr:rowOff>
    </xdr:from>
    <xdr:to>
      <xdr:col>13</xdr:col>
      <xdr:colOff>552450</xdr:colOff>
      <xdr:row>3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0CAF6C4-73DD-41C0-B398-F961DA0CCC9D}"/>
            </a:ext>
          </a:extLst>
        </xdr:cNvPr>
        <xdr:cNvSpPr txBox="1"/>
      </xdr:nvSpPr>
      <xdr:spPr>
        <a:xfrm>
          <a:off x="2609850" y="409575"/>
          <a:ext cx="6124575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Прайс на кровельный уплотнитель дымохода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9</xdr:col>
      <xdr:colOff>76200</xdr:colOff>
      <xdr:row>17</xdr:row>
      <xdr:rowOff>28575</xdr:rowOff>
    </xdr:from>
    <xdr:to>
      <xdr:col>13</xdr:col>
      <xdr:colOff>17318</xdr:colOff>
      <xdr:row>22</xdr:row>
      <xdr:rowOff>102522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11EE366-C105-45E7-AF8E-EB43342B6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5143500"/>
          <a:ext cx="7751618" cy="883572"/>
        </a:xfrm>
        <a:prstGeom prst="rect">
          <a:avLst/>
        </a:prstGeom>
      </xdr:spPr>
    </xdr:pic>
    <xdr:clientData/>
  </xdr:twoCellAnchor>
  <xdr:twoCellAnchor>
    <xdr:from>
      <xdr:col>14</xdr:col>
      <xdr:colOff>276225</xdr:colOff>
      <xdr:row>1</xdr:row>
      <xdr:rowOff>76200</xdr:rowOff>
    </xdr:from>
    <xdr:to>
      <xdr:col>16</xdr:col>
      <xdr:colOff>389467</xdr:colOff>
      <xdr:row>2</xdr:row>
      <xdr:rowOff>100542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2BD656-6150-4BF1-B573-290C41A855EF}"/>
            </a:ext>
          </a:extLst>
        </xdr:cNvPr>
        <xdr:cNvSpPr/>
      </xdr:nvSpPr>
      <xdr:spPr>
        <a:xfrm>
          <a:off x="9210675" y="295275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5"/>
  <sheetViews>
    <sheetView showGridLines="0" zoomScale="85" zoomScaleNormal="85" workbookViewId="0">
      <selection activeCell="Q5" sqref="Q5"/>
    </sheetView>
  </sheetViews>
  <sheetFormatPr defaultColWidth="9.140625" defaultRowHeight="33" x14ac:dyDescent="0.2"/>
  <cols>
    <col min="1" max="1" width="4" style="412" customWidth="1"/>
    <col min="2" max="4" width="8.85546875" style="61" customWidth="1"/>
    <col min="5" max="5" width="12.5703125" style="61" customWidth="1"/>
    <col min="6" max="6" width="23.42578125" style="61" customWidth="1"/>
    <col min="7" max="7" width="21.7109375" style="61" customWidth="1"/>
    <col min="8" max="8" width="4.5703125" style="412" customWidth="1"/>
    <col min="9" max="9" width="9.140625" style="412"/>
    <col min="10" max="10" width="2.140625" style="412" customWidth="1"/>
    <col min="11" max="11" width="9.140625" style="412"/>
    <col min="12" max="12" width="12.42578125" style="412" customWidth="1"/>
    <col min="13" max="13" width="8.42578125" style="412" customWidth="1"/>
    <col min="14" max="14" width="11.140625" style="412" customWidth="1"/>
    <col min="15" max="15" width="13.5703125" style="412" customWidth="1"/>
    <col min="16" max="16384" width="9.140625" style="412"/>
  </cols>
  <sheetData>
    <row r="1" spans="2:18" x14ac:dyDescent="0.2">
      <c r="K1" s="645"/>
      <c r="L1" s="645"/>
      <c r="M1" s="642" t="b">
        <v>0</v>
      </c>
      <c r="N1" s="1393" t="s">
        <v>573</v>
      </c>
      <c r="O1" s="1393"/>
      <c r="P1" s="1393"/>
      <c r="Q1" s="1393"/>
      <c r="R1" s="645"/>
    </row>
    <row r="2" spans="2:18" ht="33" customHeight="1" x14ac:dyDescent="0.4">
      <c r="B2" s="411"/>
      <c r="I2" s="646"/>
      <c r="J2" s="646"/>
      <c r="K2" s="646"/>
      <c r="L2" s="1392" t="s">
        <v>577</v>
      </c>
      <c r="M2" s="1392"/>
      <c r="N2" s="1392"/>
      <c r="O2" s="1392"/>
      <c r="P2" s="1392"/>
      <c r="Q2" s="1392"/>
      <c r="R2" s="646"/>
    </row>
    <row r="3" spans="2:18" x14ac:dyDescent="0.2">
      <c r="J3" s="647"/>
      <c r="K3" s="647"/>
      <c r="L3" s="648" t="s">
        <v>574</v>
      </c>
      <c r="M3" s="636" t="s">
        <v>575</v>
      </c>
      <c r="N3" s="640">
        <v>5.23</v>
      </c>
      <c r="O3" s="637" t="s">
        <v>576</v>
      </c>
      <c r="P3" s="638" t="s">
        <v>578</v>
      </c>
      <c r="Q3" s="641">
        <v>0.12</v>
      </c>
    </row>
    <row r="6" spans="2:18" x14ac:dyDescent="0.2">
      <c r="E6" s="643" t="s">
        <v>579</v>
      </c>
      <c r="F6" s="644">
        <v>46260</v>
      </c>
    </row>
    <row r="7" spans="2:18" x14ac:dyDescent="0.25">
      <c r="B7" s="413" t="s">
        <v>32</v>
      </c>
      <c r="C7" s="413"/>
    </row>
    <row r="8" spans="2:18" x14ac:dyDescent="0.25">
      <c r="B8" s="413" t="str">
        <f>IF('Всп лист'!A2="без НДС","Цены указаны без НДС","Цены указаны с НДС")</f>
        <v>Цены указаны с НДС</v>
      </c>
      <c r="C8" s="413"/>
      <c r="D8" s="414"/>
      <c r="E8" s="414"/>
      <c r="F8" s="414"/>
      <c r="G8" s="414"/>
    </row>
    <row r="9" spans="2:18" x14ac:dyDescent="0.25">
      <c r="B9" s="413" t="s">
        <v>30</v>
      </c>
      <c r="C9" s="413"/>
      <c r="D9" s="414"/>
      <c r="E9" s="414"/>
      <c r="F9" s="414"/>
      <c r="G9" s="414"/>
    </row>
    <row r="10" spans="2:18" ht="12.75" customHeight="1" thickBot="1" x14ac:dyDescent="0.3">
      <c r="B10" s="412"/>
      <c r="C10" s="415"/>
      <c r="D10" s="415"/>
      <c r="E10" s="415"/>
      <c r="F10" s="415"/>
      <c r="G10" s="415"/>
    </row>
    <row r="11" spans="2:18" ht="49.5" customHeight="1" thickBot="1" x14ac:dyDescent="0.25">
      <c r="B11" s="1394" t="s">
        <v>31</v>
      </c>
      <c r="C11" s="1395"/>
      <c r="D11" s="1395"/>
      <c r="E11" s="1395"/>
      <c r="F11" s="1396"/>
      <c r="G11" s="66">
        <v>0</v>
      </c>
    </row>
    <row r="15" spans="2:18" ht="36" customHeight="1" x14ac:dyDescent="0.2"/>
  </sheetData>
  <sheetProtection selectLockedCells="1"/>
  <mergeCells count="3">
    <mergeCell ref="L2:Q2"/>
    <mergeCell ref="N1:Q1"/>
    <mergeCell ref="B11:F11"/>
  </mergeCells>
  <conditionalFormatting sqref="J3:S3">
    <cfRule type="expression" dxfId="0" priority="2">
      <formula>$M$1=FALSE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8"/>
  <sheetViews>
    <sheetView workbookViewId="0">
      <selection activeCell="K35" sqref="K35"/>
    </sheetView>
  </sheetViews>
  <sheetFormatPr defaultRowHeight="12.75" x14ac:dyDescent="0.2"/>
  <cols>
    <col min="1" max="1" width="19.140625" customWidth="1"/>
  </cols>
  <sheetData>
    <row r="2" spans="1:3" x14ac:dyDescent="0.2">
      <c r="A2" s="653" t="s">
        <v>510</v>
      </c>
      <c r="B2">
        <f>IF(A2="С НДС",1,IF(A2="без НДС",1.22))</f>
        <v>1</v>
      </c>
    </row>
    <row r="3" spans="1:3" x14ac:dyDescent="0.2">
      <c r="A3" s="649" t="str">
        <f>IF(A2="С НДС","С НДС в местной валюте","Без НДС в местной валюте")</f>
        <v>С НДС в местной валюте</v>
      </c>
      <c r="B3">
        <f>IF(A2="С НДС",1+'Установка скидки'!Q3,1)</f>
        <v>1.1200000000000001</v>
      </c>
      <c r="C3" s="653">
        <v>1.22</v>
      </c>
    </row>
    <row r="4" spans="1:3" x14ac:dyDescent="0.2">
      <c r="A4" s="649"/>
      <c r="B4">
        <f>'Установка скидки'!$N$3</f>
        <v>5.23</v>
      </c>
    </row>
    <row r="7" spans="1:3" x14ac:dyDescent="0.2">
      <c r="A7" t="str">
        <f>IF($A$2="С НДС","Цены указаны в руб. с НДС","Цены указаны в руб. без НДС")</f>
        <v>Цены указаны в руб. с НДС</v>
      </c>
    </row>
    <row r="8" spans="1:3" x14ac:dyDescent="0.2">
      <c r="A8" t="str">
        <f>IF($A$2="С НДС","Цены указазаны в местной валюте с НДС","Цены указазаны в местной валюте без НДС")</f>
        <v>Цены указазаны в местной валюте с НДС</v>
      </c>
    </row>
  </sheetData>
  <dataValidations count="1">
    <dataValidation type="list" allowBlank="1" showInputMessage="1" showErrorMessage="1" sqref="A2" xr:uid="{00000000-0002-0000-0100-000000000000}">
      <formula1>"Без НДС, с НДС"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L14"/>
  <sheetViews>
    <sheetView zoomScale="90" zoomScaleNormal="90" workbookViewId="0">
      <pane xSplit="5" ySplit="7" topLeftCell="F8" activePane="bottomRight" state="frozen"/>
      <selection activeCell="D1" sqref="D1"/>
      <selection pane="topRight" activeCell="F1" sqref="F1"/>
      <selection pane="bottomLeft" activeCell="D11" sqref="D11"/>
      <selection pane="bottomRight" activeCell="A8" sqref="A8:B14"/>
    </sheetView>
  </sheetViews>
  <sheetFormatPr defaultRowHeight="12.75" outlineLevelCol="1" x14ac:dyDescent="0.2"/>
  <cols>
    <col min="1" max="1" width="39.85546875" style="61" hidden="1" customWidth="1" outlineLevel="1"/>
    <col min="2" max="2" width="20.42578125" style="61" hidden="1" customWidth="1" outlineLevel="1"/>
    <col min="3" max="3" width="9.140625" style="61" hidden="1" customWidth="1" outlineLevel="1"/>
    <col min="4" max="4" width="4.7109375" style="61" customWidth="1" collapsed="1"/>
    <col min="5" max="5" width="64.5703125" style="61" customWidth="1"/>
    <col min="6" max="6" width="15.42578125" style="61" customWidth="1"/>
    <col min="7" max="255" width="9.140625" style="61"/>
    <col min="256" max="256" width="39.85546875" style="61" customWidth="1"/>
    <col min="257" max="257" width="20.42578125" style="61" customWidth="1"/>
    <col min="258" max="511" width="9.140625" style="61"/>
    <col min="512" max="512" width="39.85546875" style="61" customWidth="1"/>
    <col min="513" max="513" width="20.42578125" style="61" customWidth="1"/>
    <col min="514" max="767" width="9.140625" style="61"/>
    <col min="768" max="768" width="39.85546875" style="61" customWidth="1"/>
    <col min="769" max="769" width="20.42578125" style="61" customWidth="1"/>
    <col min="770" max="1023" width="9.140625" style="61"/>
    <col min="1024" max="1024" width="39.85546875" style="61" customWidth="1"/>
    <col min="1025" max="1025" width="20.42578125" style="61" customWidth="1"/>
    <col min="1026" max="1279" width="9.140625" style="61"/>
    <col min="1280" max="1280" width="39.85546875" style="61" customWidth="1"/>
    <col min="1281" max="1281" width="20.42578125" style="61" customWidth="1"/>
    <col min="1282" max="1535" width="9.140625" style="61"/>
    <col min="1536" max="1536" width="39.85546875" style="61" customWidth="1"/>
    <col min="1537" max="1537" width="20.42578125" style="61" customWidth="1"/>
    <col min="1538" max="1791" width="9.140625" style="61"/>
    <col min="1792" max="1792" width="39.85546875" style="61" customWidth="1"/>
    <col min="1793" max="1793" width="20.42578125" style="61" customWidth="1"/>
    <col min="1794" max="2047" width="9.140625" style="61"/>
    <col min="2048" max="2048" width="39.85546875" style="61" customWidth="1"/>
    <col min="2049" max="2049" width="20.42578125" style="61" customWidth="1"/>
    <col min="2050" max="2303" width="9.140625" style="61"/>
    <col min="2304" max="2304" width="39.85546875" style="61" customWidth="1"/>
    <col min="2305" max="2305" width="20.42578125" style="61" customWidth="1"/>
    <col min="2306" max="2559" width="9.140625" style="61"/>
    <col min="2560" max="2560" width="39.85546875" style="61" customWidth="1"/>
    <col min="2561" max="2561" width="20.42578125" style="61" customWidth="1"/>
    <col min="2562" max="2815" width="9.140625" style="61"/>
    <col min="2816" max="2816" width="39.85546875" style="61" customWidth="1"/>
    <col min="2817" max="2817" width="20.42578125" style="61" customWidth="1"/>
    <col min="2818" max="3071" width="9.140625" style="61"/>
    <col min="3072" max="3072" width="39.85546875" style="61" customWidth="1"/>
    <col min="3073" max="3073" width="20.42578125" style="61" customWidth="1"/>
    <col min="3074" max="3327" width="9.140625" style="61"/>
    <col min="3328" max="3328" width="39.85546875" style="61" customWidth="1"/>
    <col min="3329" max="3329" width="20.42578125" style="61" customWidth="1"/>
    <col min="3330" max="3583" width="9.140625" style="61"/>
    <col min="3584" max="3584" width="39.85546875" style="61" customWidth="1"/>
    <col min="3585" max="3585" width="20.42578125" style="61" customWidth="1"/>
    <col min="3586" max="3839" width="9.140625" style="61"/>
    <col min="3840" max="3840" width="39.85546875" style="61" customWidth="1"/>
    <col min="3841" max="3841" width="20.42578125" style="61" customWidth="1"/>
    <col min="3842" max="4095" width="9.140625" style="61"/>
    <col min="4096" max="4096" width="39.85546875" style="61" customWidth="1"/>
    <col min="4097" max="4097" width="20.42578125" style="61" customWidth="1"/>
    <col min="4098" max="4351" width="9.140625" style="61"/>
    <col min="4352" max="4352" width="39.85546875" style="61" customWidth="1"/>
    <col min="4353" max="4353" width="20.42578125" style="61" customWidth="1"/>
    <col min="4354" max="4607" width="9.140625" style="61"/>
    <col min="4608" max="4608" width="39.85546875" style="61" customWidth="1"/>
    <col min="4609" max="4609" width="20.42578125" style="61" customWidth="1"/>
    <col min="4610" max="4863" width="9.140625" style="61"/>
    <col min="4864" max="4864" width="39.85546875" style="61" customWidth="1"/>
    <col min="4865" max="4865" width="20.42578125" style="61" customWidth="1"/>
    <col min="4866" max="5119" width="9.140625" style="61"/>
    <col min="5120" max="5120" width="39.85546875" style="61" customWidth="1"/>
    <col min="5121" max="5121" width="20.42578125" style="61" customWidth="1"/>
    <col min="5122" max="5375" width="9.140625" style="61"/>
    <col min="5376" max="5376" width="39.85546875" style="61" customWidth="1"/>
    <col min="5377" max="5377" width="20.42578125" style="61" customWidth="1"/>
    <col min="5378" max="5631" width="9.140625" style="61"/>
    <col min="5632" max="5632" width="39.85546875" style="61" customWidth="1"/>
    <col min="5633" max="5633" width="20.42578125" style="61" customWidth="1"/>
    <col min="5634" max="5887" width="9.140625" style="61"/>
    <col min="5888" max="5888" width="39.85546875" style="61" customWidth="1"/>
    <col min="5889" max="5889" width="20.42578125" style="61" customWidth="1"/>
    <col min="5890" max="6143" width="9.140625" style="61"/>
    <col min="6144" max="6144" width="39.85546875" style="61" customWidth="1"/>
    <col min="6145" max="6145" width="20.42578125" style="61" customWidth="1"/>
    <col min="6146" max="6399" width="9.140625" style="61"/>
    <col min="6400" max="6400" width="39.85546875" style="61" customWidth="1"/>
    <col min="6401" max="6401" width="20.42578125" style="61" customWidth="1"/>
    <col min="6402" max="6655" width="9.140625" style="61"/>
    <col min="6656" max="6656" width="39.85546875" style="61" customWidth="1"/>
    <col min="6657" max="6657" width="20.42578125" style="61" customWidth="1"/>
    <col min="6658" max="6911" width="9.140625" style="61"/>
    <col min="6912" max="6912" width="39.85546875" style="61" customWidth="1"/>
    <col min="6913" max="6913" width="20.42578125" style="61" customWidth="1"/>
    <col min="6914" max="7167" width="9.140625" style="61"/>
    <col min="7168" max="7168" width="39.85546875" style="61" customWidth="1"/>
    <col min="7169" max="7169" width="20.42578125" style="61" customWidth="1"/>
    <col min="7170" max="7423" width="9.140625" style="61"/>
    <col min="7424" max="7424" width="39.85546875" style="61" customWidth="1"/>
    <col min="7425" max="7425" width="20.42578125" style="61" customWidth="1"/>
    <col min="7426" max="7679" width="9.140625" style="61"/>
    <col min="7680" max="7680" width="39.85546875" style="61" customWidth="1"/>
    <col min="7681" max="7681" width="20.42578125" style="61" customWidth="1"/>
    <col min="7682" max="7935" width="9.140625" style="61"/>
    <col min="7936" max="7936" width="39.85546875" style="61" customWidth="1"/>
    <col min="7937" max="7937" width="20.42578125" style="61" customWidth="1"/>
    <col min="7938" max="8191" width="9.140625" style="61"/>
    <col min="8192" max="8192" width="39.85546875" style="61" customWidth="1"/>
    <col min="8193" max="8193" width="20.42578125" style="61" customWidth="1"/>
    <col min="8194" max="8447" width="9.140625" style="61"/>
    <col min="8448" max="8448" width="39.85546875" style="61" customWidth="1"/>
    <col min="8449" max="8449" width="20.42578125" style="61" customWidth="1"/>
    <col min="8450" max="8703" width="9.140625" style="61"/>
    <col min="8704" max="8704" width="39.85546875" style="61" customWidth="1"/>
    <col min="8705" max="8705" width="20.42578125" style="61" customWidth="1"/>
    <col min="8706" max="8959" width="9.140625" style="61"/>
    <col min="8960" max="8960" width="39.85546875" style="61" customWidth="1"/>
    <col min="8961" max="8961" width="20.42578125" style="61" customWidth="1"/>
    <col min="8962" max="9215" width="9.140625" style="61"/>
    <col min="9216" max="9216" width="39.85546875" style="61" customWidth="1"/>
    <col min="9217" max="9217" width="20.42578125" style="61" customWidth="1"/>
    <col min="9218" max="9471" width="9.140625" style="61"/>
    <col min="9472" max="9472" width="39.85546875" style="61" customWidth="1"/>
    <col min="9473" max="9473" width="20.42578125" style="61" customWidth="1"/>
    <col min="9474" max="9727" width="9.140625" style="61"/>
    <col min="9728" max="9728" width="39.85546875" style="61" customWidth="1"/>
    <col min="9729" max="9729" width="20.42578125" style="61" customWidth="1"/>
    <col min="9730" max="9983" width="9.140625" style="61"/>
    <col min="9984" max="9984" width="39.85546875" style="61" customWidth="1"/>
    <col min="9985" max="9985" width="20.42578125" style="61" customWidth="1"/>
    <col min="9986" max="10239" width="9.140625" style="61"/>
    <col min="10240" max="10240" width="39.85546875" style="61" customWidth="1"/>
    <col min="10241" max="10241" width="20.42578125" style="61" customWidth="1"/>
    <col min="10242" max="10495" width="9.140625" style="61"/>
    <col min="10496" max="10496" width="39.85546875" style="61" customWidth="1"/>
    <col min="10497" max="10497" width="20.42578125" style="61" customWidth="1"/>
    <col min="10498" max="10751" width="9.140625" style="61"/>
    <col min="10752" max="10752" width="39.85546875" style="61" customWidth="1"/>
    <col min="10753" max="10753" width="20.42578125" style="61" customWidth="1"/>
    <col min="10754" max="11007" width="9.140625" style="61"/>
    <col min="11008" max="11008" width="39.85546875" style="61" customWidth="1"/>
    <col min="11009" max="11009" width="20.42578125" style="61" customWidth="1"/>
    <col min="11010" max="11263" width="9.140625" style="61"/>
    <col min="11264" max="11264" width="39.85546875" style="61" customWidth="1"/>
    <col min="11265" max="11265" width="20.42578125" style="61" customWidth="1"/>
    <col min="11266" max="11519" width="9.140625" style="61"/>
    <col min="11520" max="11520" width="39.85546875" style="61" customWidth="1"/>
    <col min="11521" max="11521" width="20.42578125" style="61" customWidth="1"/>
    <col min="11522" max="11775" width="9.140625" style="61"/>
    <col min="11776" max="11776" width="39.85546875" style="61" customWidth="1"/>
    <col min="11777" max="11777" width="20.42578125" style="61" customWidth="1"/>
    <col min="11778" max="12031" width="9.140625" style="61"/>
    <col min="12032" max="12032" width="39.85546875" style="61" customWidth="1"/>
    <col min="12033" max="12033" width="20.42578125" style="61" customWidth="1"/>
    <col min="12034" max="12287" width="9.140625" style="61"/>
    <col min="12288" max="12288" width="39.85546875" style="61" customWidth="1"/>
    <col min="12289" max="12289" width="20.42578125" style="61" customWidth="1"/>
    <col min="12290" max="12543" width="9.140625" style="61"/>
    <col min="12544" max="12544" width="39.85546875" style="61" customWidth="1"/>
    <col min="12545" max="12545" width="20.42578125" style="61" customWidth="1"/>
    <col min="12546" max="12799" width="9.140625" style="61"/>
    <col min="12800" max="12800" width="39.85546875" style="61" customWidth="1"/>
    <col min="12801" max="12801" width="20.42578125" style="61" customWidth="1"/>
    <col min="12802" max="13055" width="9.140625" style="61"/>
    <col min="13056" max="13056" width="39.85546875" style="61" customWidth="1"/>
    <col min="13057" max="13057" width="20.42578125" style="61" customWidth="1"/>
    <col min="13058" max="13311" width="9.140625" style="61"/>
    <col min="13312" max="13312" width="39.85546875" style="61" customWidth="1"/>
    <col min="13313" max="13313" width="20.42578125" style="61" customWidth="1"/>
    <col min="13314" max="13567" width="9.140625" style="61"/>
    <col min="13568" max="13568" width="39.85546875" style="61" customWidth="1"/>
    <col min="13569" max="13569" width="20.42578125" style="61" customWidth="1"/>
    <col min="13570" max="13823" width="9.140625" style="61"/>
    <col min="13824" max="13824" width="39.85546875" style="61" customWidth="1"/>
    <col min="13825" max="13825" width="20.42578125" style="61" customWidth="1"/>
    <col min="13826" max="14079" width="9.140625" style="61"/>
    <col min="14080" max="14080" width="39.85546875" style="61" customWidth="1"/>
    <col min="14081" max="14081" width="20.42578125" style="61" customWidth="1"/>
    <col min="14082" max="14335" width="9.140625" style="61"/>
    <col min="14336" max="14336" width="39.85546875" style="61" customWidth="1"/>
    <col min="14337" max="14337" width="20.42578125" style="61" customWidth="1"/>
    <col min="14338" max="14591" width="9.140625" style="61"/>
    <col min="14592" max="14592" width="39.85546875" style="61" customWidth="1"/>
    <col min="14593" max="14593" width="20.42578125" style="61" customWidth="1"/>
    <col min="14594" max="14847" width="9.140625" style="61"/>
    <col min="14848" max="14848" width="39.85546875" style="61" customWidth="1"/>
    <col min="14849" max="14849" width="20.42578125" style="61" customWidth="1"/>
    <col min="14850" max="15103" width="9.140625" style="61"/>
    <col min="15104" max="15104" width="39.85546875" style="61" customWidth="1"/>
    <col min="15105" max="15105" width="20.42578125" style="61" customWidth="1"/>
    <col min="15106" max="15359" width="9.140625" style="61"/>
    <col min="15360" max="15360" width="39.85546875" style="61" customWidth="1"/>
    <col min="15361" max="15361" width="20.42578125" style="61" customWidth="1"/>
    <col min="15362" max="15615" width="9.140625" style="61"/>
    <col min="15616" max="15616" width="39.85546875" style="61" customWidth="1"/>
    <col min="15617" max="15617" width="20.42578125" style="61" customWidth="1"/>
    <col min="15618" max="15871" width="9.140625" style="61"/>
    <col min="15872" max="15872" width="39.85546875" style="61" customWidth="1"/>
    <col min="15873" max="15873" width="20.42578125" style="61" customWidth="1"/>
    <col min="15874" max="16127" width="9.140625" style="61"/>
    <col min="16128" max="16128" width="39.85546875" style="61" customWidth="1"/>
    <col min="16129" max="16129" width="20.42578125" style="61" customWidth="1"/>
    <col min="16130" max="16384" width="9.140625" style="61"/>
  </cols>
  <sheetData>
    <row r="1" spans="1:12" ht="23.25" x14ac:dyDescent="0.35">
      <c r="A1" s="60"/>
      <c r="E1" s="12" t="s">
        <v>139</v>
      </c>
      <c r="F1" s="30">
        <f>'Установка скидки'!$G$11</f>
        <v>0</v>
      </c>
      <c r="H1" s="639" t="str">
        <f>IF('Установка скидки'!$M$1=FALSE,'Всп лист'!$A$7,'Всп лист'!$A$8)</f>
        <v>Цены указаны в руб. с НДС</v>
      </c>
      <c r="I1" s="639"/>
      <c r="J1" s="639"/>
      <c r="K1" s="639"/>
      <c r="L1" s="639"/>
    </row>
    <row r="2" spans="1:12" ht="15.75" x14ac:dyDescent="0.25">
      <c r="A2" s="62"/>
    </row>
    <row r="3" spans="1:12" ht="15" x14ac:dyDescent="0.25">
      <c r="A3" s="63"/>
    </row>
    <row r="4" spans="1:12" ht="21" x14ac:dyDescent="0.35">
      <c r="A4" s="63"/>
      <c r="F4" s="65"/>
    </row>
    <row r="5" spans="1:12" ht="15" x14ac:dyDescent="0.25">
      <c r="A5" s="64"/>
    </row>
    <row r="6" spans="1:12" ht="13.5" thickBot="1" x14ac:dyDescent="0.25"/>
    <row r="7" spans="1:12" ht="37.5" customHeight="1" thickBot="1" x14ac:dyDescent="0.25">
      <c r="A7" s="965" t="s">
        <v>607</v>
      </c>
      <c r="B7" s="966" t="s">
        <v>608</v>
      </c>
      <c r="E7" s="409" t="s">
        <v>33</v>
      </c>
      <c r="F7" s="410" t="s">
        <v>294</v>
      </c>
    </row>
    <row r="8" spans="1:12" ht="25.5" customHeight="1" x14ac:dyDescent="0.2">
      <c r="A8" s="1378" t="s">
        <v>313</v>
      </c>
      <c r="B8" s="967">
        <v>4950</v>
      </c>
      <c r="E8" s="619" t="s">
        <v>313</v>
      </c>
      <c r="F8" s="620">
        <f>IFERROR(IF('Установка скидки'!$M$1=FALSE,B8*(1-$F$1)/'Всп лист'!$B$2,ROUNDUP(B8*(1-$F$1)/'Всп лист'!$C$3*'Всп лист'!$B$3*'Всп лист'!$B$4,0)),"-")</f>
        <v>4950</v>
      </c>
    </row>
    <row r="9" spans="1:12" ht="25.5" customHeight="1" x14ac:dyDescent="0.2">
      <c r="A9" s="1379" t="s">
        <v>295</v>
      </c>
      <c r="B9" s="968">
        <v>6650</v>
      </c>
      <c r="E9" s="613" t="s">
        <v>295</v>
      </c>
      <c r="F9" s="614">
        <f>IFERROR(IF('Установка скидки'!$M$1=FALSE,B9*(1-$F$1)/'Всп лист'!$B$2,ROUNDUP(B9*(1-$F$1)/'Всп лист'!$C$3*'Всп лист'!$B$3*'Всп лист'!$B$4,0)),"-")</f>
        <v>6650</v>
      </c>
    </row>
    <row r="10" spans="1:12" ht="25.5" customHeight="1" x14ac:dyDescent="0.2">
      <c r="A10" s="1378" t="s">
        <v>296</v>
      </c>
      <c r="B10" s="967">
        <v>12950</v>
      </c>
      <c r="E10" s="615" t="s">
        <v>296</v>
      </c>
      <c r="F10" s="616">
        <f>IFERROR(IF('Установка скидки'!$M$1=FALSE,B10*(1-$F$1)/'Всп лист'!$B$2,ROUNDUP(B10*(1-$F$1)/'Всп лист'!$C$3*'Всп лист'!$B$3*'Всп лист'!$B$4,0)),"-")</f>
        <v>12950</v>
      </c>
    </row>
    <row r="11" spans="1:12" ht="25.5" customHeight="1" x14ac:dyDescent="0.2">
      <c r="A11" s="1379" t="s">
        <v>481</v>
      </c>
      <c r="B11" s="968">
        <v>19950</v>
      </c>
      <c r="E11" s="613" t="s">
        <v>481</v>
      </c>
      <c r="F11" s="614">
        <f>IFERROR(IF('Установка скидки'!$M$1=FALSE,B11*(1-$F$1)/'Всп лист'!$B$2,ROUNDUP(B11*(1-$F$1)/'Всп лист'!$C$3*'Всп лист'!$B$3*'Всп лист'!$B$4,0)),"-")</f>
        <v>19950</v>
      </c>
    </row>
    <row r="12" spans="1:12" ht="25.5" customHeight="1" x14ac:dyDescent="0.2">
      <c r="A12" s="1380" t="s">
        <v>509</v>
      </c>
      <c r="B12" s="969">
        <v>2500</v>
      </c>
      <c r="E12" s="615" t="s">
        <v>509</v>
      </c>
      <c r="F12" s="616">
        <f>IFERROR(IF('Установка скидки'!$M$1=FALSE,B12*(1-$F$1)/'Всп лист'!$B$2,ROUNDUP(B12*(1-$F$1)/'Всп лист'!$C$3*'Всп лист'!$B$3*'Всп лист'!$B$4,0)),"-")</f>
        <v>2500</v>
      </c>
    </row>
    <row r="13" spans="1:12" ht="25.5" customHeight="1" x14ac:dyDescent="0.2">
      <c r="A13" s="1381" t="s">
        <v>531</v>
      </c>
      <c r="B13" s="970">
        <v>16500</v>
      </c>
      <c r="E13" s="617" t="s">
        <v>531</v>
      </c>
      <c r="F13" s="618">
        <f>IFERROR(IF('Установка скидки'!$M$1=FALSE,B13*(1-$F$1)/'Всп лист'!$B$2,ROUNDUP(B13*(1-$F$1)/'Всп лист'!$C$3*'Всп лист'!$B$3*'Всп лист'!$B$4,0)),"-")</f>
        <v>16500</v>
      </c>
    </row>
    <row r="14" spans="1:12" ht="25.5" customHeight="1" thickBot="1" x14ac:dyDescent="0.25">
      <c r="A14" s="1382" t="s">
        <v>532</v>
      </c>
      <c r="B14" s="971">
        <v>5400</v>
      </c>
      <c r="E14" s="621" t="s">
        <v>532</v>
      </c>
      <c r="F14" s="622">
        <f>IFERROR(IF('Установка скидки'!$M$1=FALSE,B14*(1-$F$1)/'Всп лист'!$B$2,ROUNDUP(B14*(1-$F$1)/'Всп лист'!$C$3*'Всп лист'!$B$3*'Всп лист'!$B$4,0)),"-")</f>
        <v>5400</v>
      </c>
    </row>
  </sheetData>
  <sheetProtection algorithmName="SHA-512" hashValue="tSjHHxfFcHfmfusIunNa1NkXLmdzD2MMjPh/r44fs+1l43pksE2yYrG4UYnZynetGasU+EELJjsIoAD7dxrv3w==" saltValue="YmiM6qUZ6XY28uhKZu3uZQ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BA40"/>
  <sheetViews>
    <sheetView zoomScale="80" zoomScaleNormal="80" workbookViewId="0">
      <pane xSplit="1" ySplit="7" topLeftCell="C8" activePane="bottomRight" state="frozen"/>
      <selection activeCell="R9" sqref="R9"/>
      <selection pane="topRight" activeCell="R9" sqref="R9"/>
      <selection pane="bottomLeft" activeCell="R9" sqref="R9"/>
      <selection pane="bottomRight" activeCell="AH8" sqref="AH8"/>
    </sheetView>
  </sheetViews>
  <sheetFormatPr defaultColWidth="9.140625" defaultRowHeight="15" outlineLevelCol="1" x14ac:dyDescent="0.25"/>
  <cols>
    <col min="1" max="1" width="65.5703125" style="81" hidden="1" customWidth="1" outlineLevel="1"/>
    <col min="2" max="31" width="9.140625" style="81" hidden="1" customWidth="1" outlineLevel="1"/>
    <col min="32" max="32" width="3.140625" style="81" customWidth="1" collapsed="1"/>
    <col min="33" max="33" width="65.5703125" style="81" customWidth="1"/>
    <col min="34" max="16384" width="9.140625" style="81"/>
  </cols>
  <sheetData>
    <row r="1" spans="1:53" ht="20.25" x14ac:dyDescent="0.3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G1" s="82" t="s">
        <v>139</v>
      </c>
      <c r="AH1" s="83">
        <f>'Установка скидки'!$G$11</f>
        <v>0</v>
      </c>
      <c r="AI1" s="80"/>
      <c r="AJ1" s="80"/>
      <c r="AK1" s="80"/>
      <c r="AL1" s="80"/>
      <c r="AM1" s="80"/>
      <c r="AN1" s="80"/>
      <c r="AO1" s="80"/>
      <c r="AP1" s="639" t="str">
        <f>IF('Установка скидки'!$M$1=FALSE,'Всп лист'!$A$7,'Всп лист'!$A$8)</f>
        <v>Цены указаны в руб. с НДС</v>
      </c>
      <c r="AQ1" s="639"/>
      <c r="AR1" s="639"/>
      <c r="AS1" s="639"/>
      <c r="AT1" s="639"/>
      <c r="AU1" s="80"/>
      <c r="AV1" s="80"/>
      <c r="AW1" s="80"/>
      <c r="AX1" s="80"/>
      <c r="AY1" s="80"/>
      <c r="AZ1" s="80"/>
      <c r="BA1" s="80"/>
    </row>
    <row r="2" spans="1:53" ht="15.75" customHeight="1" x14ac:dyDescent="0.3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G2" s="82"/>
      <c r="AH2" s="84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</row>
    <row r="3" spans="1:53" ht="15" customHeight="1" x14ac:dyDescent="0.25">
      <c r="A3" s="373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G3" s="373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0"/>
    </row>
    <row r="4" spans="1:53" ht="15" customHeight="1" x14ac:dyDescent="0.3">
      <c r="A4" s="79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G4" s="79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0"/>
    </row>
    <row r="5" spans="1:53" ht="20.25" x14ac:dyDescent="0.3">
      <c r="A5" s="1397" t="s">
        <v>267</v>
      </c>
      <c r="B5" s="1398"/>
      <c r="C5" s="1398"/>
      <c r="D5" s="1398"/>
      <c r="E5" s="1398"/>
      <c r="F5" s="1398"/>
      <c r="G5" s="1398"/>
      <c r="H5" s="1398"/>
      <c r="I5" s="1398"/>
      <c r="J5" s="1398"/>
      <c r="K5" s="1398"/>
      <c r="L5" s="1398"/>
      <c r="M5" s="1398"/>
      <c r="N5" s="1398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G5" s="1397" t="s">
        <v>267</v>
      </c>
      <c r="AH5" s="1398"/>
      <c r="AI5" s="1398"/>
      <c r="AJ5" s="1398"/>
      <c r="AK5" s="1398"/>
      <c r="AL5" s="1398"/>
      <c r="AM5" s="1398"/>
      <c r="AN5" s="1398"/>
      <c r="AO5" s="1398"/>
      <c r="AP5" s="1398"/>
      <c r="AQ5" s="1398"/>
      <c r="AR5" s="1398"/>
      <c r="AS5" s="1398"/>
      <c r="AT5" s="1398"/>
      <c r="AU5" s="80"/>
      <c r="AV5" s="80"/>
      <c r="AW5" s="80"/>
      <c r="AX5" s="80"/>
      <c r="AY5" s="80"/>
      <c r="AZ5" s="80"/>
      <c r="BA5" s="80"/>
    </row>
    <row r="6" spans="1:53" ht="15.75" thickBo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</row>
    <row r="7" spans="1:53" ht="27" customHeight="1" thickBot="1" x14ac:dyDescent="0.3">
      <c r="A7" s="1097" t="s">
        <v>170</v>
      </c>
      <c r="B7" s="972">
        <v>80</v>
      </c>
      <c r="C7" s="972">
        <v>100</v>
      </c>
      <c r="D7" s="972">
        <v>110</v>
      </c>
      <c r="E7" s="972">
        <v>115</v>
      </c>
      <c r="F7" s="972">
        <v>120</v>
      </c>
      <c r="G7" s="972">
        <v>125</v>
      </c>
      <c r="H7" s="972">
        <v>130</v>
      </c>
      <c r="I7" s="972">
        <v>135</v>
      </c>
      <c r="J7" s="972">
        <v>150</v>
      </c>
      <c r="K7" s="972">
        <v>160</v>
      </c>
      <c r="L7" s="972">
        <v>180</v>
      </c>
      <c r="M7" s="972">
        <v>200</v>
      </c>
      <c r="N7" s="973">
        <v>250</v>
      </c>
      <c r="O7" s="90"/>
      <c r="P7" s="91"/>
      <c r="Q7" s="91"/>
      <c r="R7" s="91"/>
      <c r="S7" s="92"/>
      <c r="T7" s="93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4"/>
      <c r="AG7" s="87" t="s">
        <v>170</v>
      </c>
      <c r="AH7" s="88">
        <v>80</v>
      </c>
      <c r="AI7" s="88">
        <v>100</v>
      </c>
      <c r="AJ7" s="88">
        <v>110</v>
      </c>
      <c r="AK7" s="88">
        <v>115</v>
      </c>
      <c r="AL7" s="88">
        <v>120</v>
      </c>
      <c r="AM7" s="88">
        <v>125</v>
      </c>
      <c r="AN7" s="88">
        <v>130</v>
      </c>
      <c r="AO7" s="88">
        <v>135</v>
      </c>
      <c r="AP7" s="88">
        <v>150</v>
      </c>
      <c r="AQ7" s="88">
        <v>160</v>
      </c>
      <c r="AR7" s="88">
        <v>180</v>
      </c>
      <c r="AS7" s="88">
        <v>200</v>
      </c>
      <c r="AT7" s="89">
        <v>250</v>
      </c>
    </row>
    <row r="8" spans="1:53" ht="23.25" customHeight="1" x14ac:dyDescent="0.25">
      <c r="A8" s="974" t="s">
        <v>299</v>
      </c>
      <c r="B8" s="975">
        <v>185</v>
      </c>
      <c r="C8" s="975">
        <v>220</v>
      </c>
      <c r="D8" s="1240" t="s">
        <v>0</v>
      </c>
      <c r="E8" s="1240" t="s">
        <v>0</v>
      </c>
      <c r="F8" s="1240" t="s">
        <v>0</v>
      </c>
      <c r="G8" s="1240" t="s">
        <v>0</v>
      </c>
      <c r="H8" s="1240" t="s">
        <v>0</v>
      </c>
      <c r="I8" s="1240" t="s">
        <v>0</v>
      </c>
      <c r="J8" s="1240" t="s">
        <v>0</v>
      </c>
      <c r="K8" s="1240" t="s">
        <v>0</v>
      </c>
      <c r="L8" s="1240" t="s">
        <v>0</v>
      </c>
      <c r="M8" s="1240" t="s">
        <v>0</v>
      </c>
      <c r="N8" s="1241" t="s">
        <v>0</v>
      </c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6"/>
      <c r="AG8" s="97" t="s">
        <v>299</v>
      </c>
      <c r="AH8" s="98">
        <f>IFERROR(IF('Установка скидки'!$M$1=FALSE,B8*(1-$AH$1)/'Всп лист'!$B$2,ROUNDUP(B8*(1-$AH$1)/'Всп лист'!$C$3*'Всп лист'!$B$3*'Всп лист'!$B$4,0)),"-")</f>
        <v>185</v>
      </c>
      <c r="AI8" s="98">
        <f>IFERROR(IF('Установка скидки'!$M$1=FALSE,C8*(1-$AH$1)/'Всп лист'!$B$2,ROUNDUP(C8*(1-$AH$1)/'Всп лист'!$C$3*'Всп лист'!$B$3*'Всп лист'!$B$4,0)),"-")</f>
        <v>220</v>
      </c>
      <c r="AJ8" s="98" t="str">
        <f>IFERROR(IF('Установка скидки'!$M$1=FALSE,D8*(1-$AH$1)/'Всп лист'!$B$2,ROUNDUP(D8*(1-$AH$1)/'Всп лист'!$C$3*'Всп лист'!$B$3*'Всп лист'!$B$4,0)),"-")</f>
        <v>-</v>
      </c>
      <c r="AK8" s="98" t="str">
        <f>IFERROR(IF('Установка скидки'!$M$1=FALSE,E8*(1-$AH$1)/'Всп лист'!$B$2,ROUNDUP(E8*(1-$AH$1)/'Всп лист'!$C$3*'Всп лист'!$B$3*'Всп лист'!$B$4,0)),"-")</f>
        <v>-</v>
      </c>
      <c r="AL8" s="98" t="str">
        <f>IFERROR(IF('Установка скидки'!$M$1=FALSE,F8*(1-$AH$1)/'Всп лист'!$B$2,ROUNDUP(F8*(1-$AH$1)/'Всп лист'!$C$3*'Всп лист'!$B$3*'Всп лист'!$B$4,0)),"-")</f>
        <v>-</v>
      </c>
      <c r="AM8" s="98" t="str">
        <f>IFERROR(IF('Установка скидки'!$M$1=FALSE,G8*(1-$AH$1)/'Всп лист'!$B$2,ROUNDUP(G8*(1-$AH$1)/'Всп лист'!$C$3*'Всп лист'!$B$3*'Всп лист'!$B$4,0)),"-")</f>
        <v>-</v>
      </c>
      <c r="AN8" s="98" t="str">
        <f>IFERROR(IF('Установка скидки'!$M$1=FALSE,H8*(1-$AH$1)/'Всп лист'!$B$2,ROUNDUP(H8*(1-$AH$1)/'Всп лист'!$C$3*'Всп лист'!$B$3*'Всп лист'!$B$4,0)),"-")</f>
        <v>-</v>
      </c>
      <c r="AO8" s="98" t="str">
        <f>IFERROR(IF('Установка скидки'!$M$1=FALSE,I8*(1-$AH$1)/'Всп лист'!$B$2,ROUNDUP(I8*(1-$AH$1)/'Всп лист'!$C$3*'Всп лист'!$B$3*'Всп лист'!$B$4,0)),"-")</f>
        <v>-</v>
      </c>
      <c r="AP8" s="98" t="str">
        <f>IFERROR(IF('Установка скидки'!$M$1=FALSE,J8*(1-$AH$1)/'Всп лист'!$B$2,ROUNDUP(J8*(1-$AH$1)/'Всп лист'!$C$3*'Всп лист'!$B$3*'Всп лист'!$B$4,0)),"-")</f>
        <v>-</v>
      </c>
      <c r="AQ8" s="98" t="str">
        <f>IFERROR(IF('Установка скидки'!$M$1=FALSE,K8*(1-$AH$1)/'Всп лист'!$B$2,ROUNDUP(K8*(1-$AH$1)/'Всп лист'!$C$3*'Всп лист'!$B$3*'Всп лист'!$B$4,0)),"-")</f>
        <v>-</v>
      </c>
      <c r="AR8" s="98" t="str">
        <f>IFERROR(IF('Установка скидки'!$M$1=FALSE,L8*(1-$AH$1)/'Всп лист'!$B$2,ROUNDUP(L8*(1-$AH$1)/'Всп лист'!$C$3*'Всп лист'!$B$3*'Всп лист'!$B$4,0)),"-")</f>
        <v>-</v>
      </c>
      <c r="AS8" s="98" t="str">
        <f>IFERROR(IF('Установка скидки'!$M$1=FALSE,M8*(1-$AH$1)/'Всп лист'!$B$2,ROUNDUP(M8*(1-$AH$1)/'Всп лист'!$C$3*'Всп лист'!$B$3*'Всп лист'!$B$4,0)),"-")</f>
        <v>-</v>
      </c>
      <c r="AT8" s="99" t="str">
        <f>IFERROR(IF('Установка скидки'!$M$1=FALSE,N8*(1-$AH$1)/'Всп лист'!$B$2,ROUNDUP(N8*(1-$AH$1)/'Всп лист'!$C$3*'Всп лист'!$B$3*'Всп лист'!$B$4,0)),"-")</f>
        <v>-</v>
      </c>
    </row>
    <row r="9" spans="1:53" ht="23.25" customHeight="1" x14ac:dyDescent="0.25">
      <c r="A9" s="1098" t="s">
        <v>300</v>
      </c>
      <c r="B9" s="1242" t="s">
        <v>0</v>
      </c>
      <c r="C9" s="1242" t="s">
        <v>0</v>
      </c>
      <c r="D9" s="976">
        <v>334</v>
      </c>
      <c r="E9" s="976">
        <v>334</v>
      </c>
      <c r="F9" s="976">
        <v>348</v>
      </c>
      <c r="G9" s="976">
        <v>376</v>
      </c>
      <c r="H9" s="976">
        <v>376</v>
      </c>
      <c r="I9" s="976">
        <v>421</v>
      </c>
      <c r="J9" s="976">
        <v>421</v>
      </c>
      <c r="K9" s="976">
        <v>450</v>
      </c>
      <c r="L9" s="976">
        <v>500</v>
      </c>
      <c r="M9" s="976">
        <v>554</v>
      </c>
      <c r="N9" s="977">
        <v>669</v>
      </c>
      <c r="O9" s="100"/>
      <c r="P9" s="101"/>
      <c r="Q9" s="95"/>
      <c r="R9" s="101"/>
      <c r="S9" s="101"/>
      <c r="T9" s="100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1"/>
      <c r="AF9" s="102"/>
      <c r="AG9" s="103" t="s">
        <v>300</v>
      </c>
      <c r="AH9" s="104" t="str">
        <f>IFERROR(IF('Установка скидки'!$M$1=FALSE,B9*(1-$AH$1)/'Всп лист'!$B$2,ROUNDUP(B9*(1-$AH$1)/'Всп лист'!$C$3*'Всп лист'!$B$3*'Всп лист'!$B$4,0)),"-")</f>
        <v>-</v>
      </c>
      <c r="AI9" s="104" t="str">
        <f>IFERROR(IF('Установка скидки'!$M$1=FALSE,C9*(1-$AH$1)/'Всп лист'!$B$2,ROUNDUP(C9*(1-$AH$1)/'Всп лист'!$C$3*'Всп лист'!$B$3*'Всп лист'!$B$4,0)),"-")</f>
        <v>-</v>
      </c>
      <c r="AJ9" s="104">
        <f>IFERROR(IF('Установка скидки'!$M$1=FALSE,D9*(1-$AH$1)/'Всп лист'!$B$2,ROUNDUP(D9*(1-$AH$1)/'Всп лист'!$C$3*'Всп лист'!$B$3*'Всп лист'!$B$4,0)),"-")</f>
        <v>334</v>
      </c>
      <c r="AK9" s="104">
        <f>IFERROR(IF('Установка скидки'!$M$1=FALSE,E9*(1-$AH$1)/'Всп лист'!$B$2,ROUNDUP(E9*(1-$AH$1)/'Всп лист'!$C$3*'Всп лист'!$B$3*'Всп лист'!$B$4,0)),"-")</f>
        <v>334</v>
      </c>
      <c r="AL9" s="104">
        <f>IFERROR(IF('Установка скидки'!$M$1=FALSE,F9*(1-$AH$1)/'Всп лист'!$B$2,ROUNDUP(F9*(1-$AH$1)/'Всп лист'!$C$3*'Всп лист'!$B$3*'Всп лист'!$B$4,0)),"-")</f>
        <v>348</v>
      </c>
      <c r="AM9" s="104">
        <f>IFERROR(IF('Установка скидки'!$M$1=FALSE,G9*(1-$AH$1)/'Всп лист'!$B$2,ROUNDUP(G9*(1-$AH$1)/'Всп лист'!$C$3*'Всп лист'!$B$3*'Всп лист'!$B$4,0)),"-")</f>
        <v>376</v>
      </c>
      <c r="AN9" s="104">
        <f>IFERROR(IF('Установка скидки'!$M$1=FALSE,H9*(1-$AH$1)/'Всп лист'!$B$2,ROUNDUP(H9*(1-$AH$1)/'Всп лист'!$C$3*'Всп лист'!$B$3*'Всп лист'!$B$4,0)),"-")</f>
        <v>376</v>
      </c>
      <c r="AO9" s="104">
        <f>IFERROR(IF('Установка скидки'!$M$1=FALSE,I9*(1-$AH$1)/'Всп лист'!$B$2,ROUNDUP(I9*(1-$AH$1)/'Всп лист'!$C$3*'Всп лист'!$B$3*'Всп лист'!$B$4,0)),"-")</f>
        <v>421</v>
      </c>
      <c r="AP9" s="104">
        <f>IFERROR(IF('Установка скидки'!$M$1=FALSE,J9*(1-$AH$1)/'Всп лист'!$B$2,ROUNDUP(J9*(1-$AH$1)/'Всп лист'!$C$3*'Всп лист'!$B$3*'Всп лист'!$B$4,0)),"-")</f>
        <v>421</v>
      </c>
      <c r="AQ9" s="104">
        <f>IFERROR(IF('Установка скидки'!$M$1=FALSE,K9*(1-$AH$1)/'Всп лист'!$B$2,ROUNDUP(K9*(1-$AH$1)/'Всп лист'!$C$3*'Всп лист'!$B$3*'Всп лист'!$B$4,0)),"-")</f>
        <v>450</v>
      </c>
      <c r="AR9" s="104">
        <f>IFERROR(IF('Установка скидки'!$M$1=FALSE,L9*(1-$AH$1)/'Всп лист'!$B$2,ROUNDUP(L9*(1-$AH$1)/'Всп лист'!$C$3*'Всп лист'!$B$3*'Всп лист'!$B$4,0)),"-")</f>
        <v>500</v>
      </c>
      <c r="AS9" s="104">
        <f>IFERROR(IF('Установка скидки'!$M$1=FALSE,M9*(1-$AH$1)/'Всп лист'!$B$2,ROUNDUP(M9*(1-$AH$1)/'Всп лист'!$C$3*'Всп лист'!$B$3*'Всп лист'!$B$4,0)),"-")</f>
        <v>554</v>
      </c>
      <c r="AT9" s="105">
        <f>IFERROR(IF('Установка скидки'!$M$1=FALSE,N9*(1-$AH$1)/'Всп лист'!$B$2,ROUNDUP(N9*(1-$AH$1)/'Всп лист'!$C$3*'Всп лист'!$B$3*'Всп лист'!$B$4,0)),"-")</f>
        <v>669</v>
      </c>
    </row>
    <row r="10" spans="1:53" ht="23.25" customHeight="1" x14ac:dyDescent="0.25">
      <c r="A10" s="974" t="s">
        <v>600</v>
      </c>
      <c r="B10" s="1240" t="s">
        <v>0</v>
      </c>
      <c r="C10" s="1240" t="s">
        <v>0</v>
      </c>
      <c r="D10" s="1240" t="s">
        <v>0</v>
      </c>
      <c r="E10" s="975">
        <v>414</v>
      </c>
      <c r="F10" s="1240" t="s">
        <v>0</v>
      </c>
      <c r="G10" s="1240" t="s">
        <v>0</v>
      </c>
      <c r="H10" s="1240" t="s">
        <v>0</v>
      </c>
      <c r="I10" s="1240" t="s">
        <v>0</v>
      </c>
      <c r="J10" s="1240" t="s">
        <v>0</v>
      </c>
      <c r="K10" s="1240" t="s">
        <v>0</v>
      </c>
      <c r="L10" s="1240" t="s">
        <v>0</v>
      </c>
      <c r="M10" s="1240" t="s">
        <v>0</v>
      </c>
      <c r="N10" s="1241" t="s">
        <v>0</v>
      </c>
      <c r="O10" s="95"/>
      <c r="P10" s="95"/>
      <c r="Q10" s="101"/>
      <c r="R10" s="101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102"/>
      <c r="AG10" s="97" t="s">
        <v>600</v>
      </c>
      <c r="AH10" s="98" t="str">
        <f>IFERROR(IF('Установка скидки'!$M$1=FALSE,B10*(1-$AH$1)/'Всп лист'!$B$2,ROUNDUP(B10*(1-$AH$1)/'Всп лист'!$C$3*'Всп лист'!$B$3*'Всп лист'!$B$4,0)),"-")</f>
        <v>-</v>
      </c>
      <c r="AI10" s="98" t="str">
        <f>IFERROR(IF('Установка скидки'!$M$1=FALSE,C10*(1-$AH$1)/'Всп лист'!$B$2,ROUNDUP(C10*(1-$AH$1)/'Всп лист'!$C$3*'Всп лист'!$B$3*'Всп лист'!$B$4,0)),"-")</f>
        <v>-</v>
      </c>
      <c r="AJ10" s="98" t="str">
        <f>IFERROR(IF('Установка скидки'!$M$1=FALSE,D10*(1-$AH$1)/'Всп лист'!$B$2,ROUNDUP(D10*(1-$AH$1)/'Всп лист'!$C$3*'Всп лист'!$B$3*'Всп лист'!$B$4,0)),"-")</f>
        <v>-</v>
      </c>
      <c r="AK10" s="98">
        <f>IFERROR(IF('Установка скидки'!$M$1=FALSE,E10*(1-$AH$1)/'Всп лист'!$B$2,ROUNDUP(E10*(1-$AH$1)/'Всп лист'!$C$3*'Всп лист'!$B$3*'Всп лист'!$B$4,0)),"-")</f>
        <v>414</v>
      </c>
      <c r="AL10" s="98" t="str">
        <f>IFERROR(IF('Установка скидки'!$M$1=FALSE,F10*(1-$AH$1)/'Всп лист'!$B$2,ROUNDUP(F10*(1-$AH$1)/'Всп лист'!$C$3*'Всп лист'!$B$3*'Всп лист'!$B$4,0)),"-")</f>
        <v>-</v>
      </c>
      <c r="AM10" s="98" t="str">
        <f>IFERROR(IF('Установка скидки'!$M$1=FALSE,G10*(1-$AH$1)/'Всп лист'!$B$2,ROUNDUP(G10*(1-$AH$1)/'Всп лист'!$C$3*'Всп лист'!$B$3*'Всп лист'!$B$4,0)),"-")</f>
        <v>-</v>
      </c>
      <c r="AN10" s="98" t="str">
        <f>IFERROR(IF('Установка скидки'!$M$1=FALSE,H10*(1-$AH$1)/'Всп лист'!$B$2,ROUNDUP(H10*(1-$AH$1)/'Всп лист'!$C$3*'Всп лист'!$B$3*'Всп лист'!$B$4,0)),"-")</f>
        <v>-</v>
      </c>
      <c r="AO10" s="98" t="str">
        <f>IFERROR(IF('Установка скидки'!$M$1=FALSE,I10*(1-$AH$1)/'Всп лист'!$B$2,ROUNDUP(I10*(1-$AH$1)/'Всп лист'!$C$3*'Всп лист'!$B$3*'Всп лист'!$B$4,0)),"-")</f>
        <v>-</v>
      </c>
      <c r="AP10" s="98" t="str">
        <f>IFERROR(IF('Установка скидки'!$M$1=FALSE,J10*(1-$AH$1)/'Всп лист'!$B$2,ROUNDUP(J10*(1-$AH$1)/'Всп лист'!$C$3*'Всп лист'!$B$3*'Всп лист'!$B$4,0)),"-")</f>
        <v>-</v>
      </c>
      <c r="AQ10" s="98" t="str">
        <f>IFERROR(IF('Установка скидки'!$M$1=FALSE,K10*(1-$AH$1)/'Всп лист'!$B$2,ROUNDUP(K10*(1-$AH$1)/'Всп лист'!$C$3*'Всп лист'!$B$3*'Всп лист'!$B$4,0)),"-")</f>
        <v>-</v>
      </c>
      <c r="AR10" s="98" t="str">
        <f>IFERROR(IF('Установка скидки'!$M$1=FALSE,L10*(1-$AH$1)/'Всп лист'!$B$2,ROUNDUP(L10*(1-$AH$1)/'Всп лист'!$C$3*'Всп лист'!$B$3*'Всп лист'!$B$4,0)),"-")</f>
        <v>-</v>
      </c>
      <c r="AS10" s="98" t="str">
        <f>IFERROR(IF('Установка скидки'!$M$1=FALSE,M10*(1-$AH$1)/'Всп лист'!$B$2,ROUNDUP(M10*(1-$AH$1)/'Всп лист'!$C$3*'Всп лист'!$B$3*'Всп лист'!$B$4,0)),"-")</f>
        <v>-</v>
      </c>
      <c r="AT10" s="99" t="str">
        <f>IFERROR(IF('Установка скидки'!$M$1=FALSE,N10*(1-$AH$1)/'Всп лист'!$B$2,ROUNDUP(N10*(1-$AH$1)/'Всп лист'!$C$3*'Всп лист'!$B$3*'Всп лист'!$B$4,0)),"-")</f>
        <v>-</v>
      </c>
    </row>
    <row r="11" spans="1:53" ht="23.25" customHeight="1" x14ac:dyDescent="0.25">
      <c r="A11" s="974" t="s">
        <v>301</v>
      </c>
      <c r="B11" s="975">
        <v>421</v>
      </c>
      <c r="C11" s="1240" t="s">
        <v>0</v>
      </c>
      <c r="D11" s="1240" t="s">
        <v>0</v>
      </c>
      <c r="E11" s="1240" t="s">
        <v>0</v>
      </c>
      <c r="F11" s="1240" t="s">
        <v>0</v>
      </c>
      <c r="G11" s="1240" t="s">
        <v>0</v>
      </c>
      <c r="H11" s="1240" t="s">
        <v>0</v>
      </c>
      <c r="I11" s="1240" t="s">
        <v>0</v>
      </c>
      <c r="J11" s="1240" t="s">
        <v>0</v>
      </c>
      <c r="K11" s="1240" t="s">
        <v>0</v>
      </c>
      <c r="L11" s="1240" t="s">
        <v>0</v>
      </c>
      <c r="M11" s="1240" t="s">
        <v>0</v>
      </c>
      <c r="N11" s="1241" t="s">
        <v>0</v>
      </c>
      <c r="O11" s="106"/>
      <c r="P11" s="106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96"/>
      <c r="AG11" s="108" t="s">
        <v>301</v>
      </c>
      <c r="AH11" s="109">
        <f>IFERROR(IF('Установка скидки'!$M$1=FALSE,B11*(1-$AH$1)/'Всп лист'!$B$2,ROUNDUP(B11*(1-$AH$1)/'Всп лист'!$C$3*'Всп лист'!$B$3*'Всп лист'!$B$4,0)),"-")</f>
        <v>421</v>
      </c>
      <c r="AI11" s="109" t="str">
        <f>IFERROR(IF('Установка скидки'!$M$1=FALSE,C11*(1-$AH$1)/'Всп лист'!$B$2,ROUNDUP(C11*(1-$AH$1)/'Всп лист'!$C$3*'Всп лист'!$B$3*'Всп лист'!$B$4,0)),"-")</f>
        <v>-</v>
      </c>
      <c r="AJ11" s="109" t="str">
        <f>IFERROR(IF('Установка скидки'!$M$1=FALSE,D11*(1-$AH$1)/'Всп лист'!$B$2,ROUNDUP(D11*(1-$AH$1)/'Всп лист'!$C$3*'Всп лист'!$B$3*'Всп лист'!$B$4,0)),"-")</f>
        <v>-</v>
      </c>
      <c r="AK11" s="109" t="str">
        <f>IFERROR(IF('Установка скидки'!$M$1=FALSE,E11*(1-$AH$1)/'Всп лист'!$B$2,ROUNDUP(E11*(1-$AH$1)/'Всп лист'!$C$3*'Всп лист'!$B$3*'Всп лист'!$B$4,0)),"-")</f>
        <v>-</v>
      </c>
      <c r="AL11" s="109" t="str">
        <f>IFERROR(IF('Установка скидки'!$M$1=FALSE,F11*(1-$AH$1)/'Всп лист'!$B$2,ROUNDUP(F11*(1-$AH$1)/'Всп лист'!$C$3*'Всп лист'!$B$3*'Всп лист'!$B$4,0)),"-")</f>
        <v>-</v>
      </c>
      <c r="AM11" s="109" t="str">
        <f>IFERROR(IF('Установка скидки'!$M$1=FALSE,G11*(1-$AH$1)/'Всп лист'!$B$2,ROUNDUP(G11*(1-$AH$1)/'Всп лист'!$C$3*'Всп лист'!$B$3*'Всп лист'!$B$4,0)),"-")</f>
        <v>-</v>
      </c>
      <c r="AN11" s="109" t="str">
        <f>IFERROR(IF('Установка скидки'!$M$1=FALSE,H11*(1-$AH$1)/'Всп лист'!$B$2,ROUNDUP(H11*(1-$AH$1)/'Всп лист'!$C$3*'Всп лист'!$B$3*'Всп лист'!$B$4,0)),"-")</f>
        <v>-</v>
      </c>
      <c r="AO11" s="109" t="str">
        <f>IFERROR(IF('Установка скидки'!$M$1=FALSE,I11*(1-$AH$1)/'Всп лист'!$B$2,ROUNDUP(I11*(1-$AH$1)/'Всп лист'!$C$3*'Всп лист'!$B$3*'Всп лист'!$B$4,0)),"-")</f>
        <v>-</v>
      </c>
      <c r="AP11" s="109" t="str">
        <f>IFERROR(IF('Установка скидки'!$M$1=FALSE,J11*(1-$AH$1)/'Всп лист'!$B$2,ROUNDUP(J11*(1-$AH$1)/'Всп лист'!$C$3*'Всп лист'!$B$3*'Всп лист'!$B$4,0)),"-")</f>
        <v>-</v>
      </c>
      <c r="AQ11" s="109" t="str">
        <f>IFERROR(IF('Установка скидки'!$M$1=FALSE,K11*(1-$AH$1)/'Всп лист'!$B$2,ROUNDUP(K11*(1-$AH$1)/'Всп лист'!$C$3*'Всп лист'!$B$3*'Всп лист'!$B$4,0)),"-")</f>
        <v>-</v>
      </c>
      <c r="AR11" s="109" t="str">
        <f>IFERROR(IF('Установка скидки'!$M$1=FALSE,L11*(1-$AH$1)/'Всп лист'!$B$2,ROUNDUP(L11*(1-$AH$1)/'Всп лист'!$C$3*'Всп лист'!$B$3*'Всп лист'!$B$4,0)),"-")</f>
        <v>-</v>
      </c>
      <c r="AS11" s="109" t="str">
        <f>IFERROR(IF('Установка скидки'!$M$1=FALSE,M11*(1-$AH$1)/'Всп лист'!$B$2,ROUNDUP(M11*(1-$AH$1)/'Всп лист'!$C$3*'Всп лист'!$B$3*'Всп лист'!$B$4,0)),"-")</f>
        <v>-</v>
      </c>
      <c r="AT11" s="110" t="str">
        <f>IFERROR(IF('Установка скидки'!$M$1=FALSE,N11*(1-$AH$1)/'Всп лист'!$B$2,ROUNDUP(N11*(1-$AH$1)/'Всп лист'!$C$3*'Всп лист'!$B$3*'Всп лист'!$B$4,0)),"-")</f>
        <v>-</v>
      </c>
    </row>
    <row r="12" spans="1:53" ht="23.25" customHeight="1" thickBot="1" x14ac:dyDescent="0.3">
      <c r="A12" s="1098" t="s">
        <v>302</v>
      </c>
      <c r="B12" s="1242" t="s">
        <v>0</v>
      </c>
      <c r="C12" s="1242" t="s">
        <v>0</v>
      </c>
      <c r="D12" s="976">
        <v>550</v>
      </c>
      <c r="E12" s="976">
        <v>572</v>
      </c>
      <c r="F12" s="976">
        <v>595</v>
      </c>
      <c r="G12" s="1242" t="s">
        <v>0</v>
      </c>
      <c r="H12" s="976">
        <v>639</v>
      </c>
      <c r="I12" s="1242" t="s">
        <v>0</v>
      </c>
      <c r="J12" s="976">
        <v>727</v>
      </c>
      <c r="K12" s="1242" t="s">
        <v>0</v>
      </c>
      <c r="L12" s="976">
        <v>792</v>
      </c>
      <c r="M12" s="976">
        <v>836</v>
      </c>
      <c r="N12" s="977">
        <v>945</v>
      </c>
      <c r="O12" s="95"/>
      <c r="P12" s="95"/>
      <c r="Q12" s="101"/>
      <c r="R12" s="101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102"/>
      <c r="AG12" s="97" t="s">
        <v>302</v>
      </c>
      <c r="AH12" s="98" t="str">
        <f>IFERROR(IF('Установка скидки'!$M$1=FALSE,B12*(1-$AH$1)/'Всп лист'!$B$2,ROUNDUP(B12*(1-$AH$1)/'Всп лист'!$C$3*'Всп лист'!$B$3*'Всп лист'!$B$4,0)),"-")</f>
        <v>-</v>
      </c>
      <c r="AI12" s="98" t="str">
        <f>IFERROR(IF('Установка скидки'!$M$1=FALSE,C12*(1-$AH$1)/'Всп лист'!$B$2,ROUNDUP(C12*(1-$AH$1)/'Всп лист'!$C$3*'Всп лист'!$B$3*'Всп лист'!$B$4,0)),"-")</f>
        <v>-</v>
      </c>
      <c r="AJ12" s="98">
        <f>IFERROR(IF('Установка скидки'!$M$1=FALSE,D12*(1-$AH$1)/'Всп лист'!$B$2,ROUNDUP(D12*(1-$AH$1)/'Всп лист'!$C$3*'Всп лист'!$B$3*'Всп лист'!$B$4,0)),"-")</f>
        <v>550</v>
      </c>
      <c r="AK12" s="98">
        <f>IFERROR(IF('Установка скидки'!$M$1=FALSE,E12*(1-$AH$1)/'Всп лист'!$B$2,ROUNDUP(E12*(1-$AH$1)/'Всп лист'!$C$3*'Всп лист'!$B$3*'Всп лист'!$B$4,0)),"-")</f>
        <v>572</v>
      </c>
      <c r="AL12" s="98">
        <f>IFERROR(IF('Установка скидки'!$M$1=FALSE,F12*(1-$AH$1)/'Всп лист'!$B$2,ROUNDUP(F12*(1-$AH$1)/'Всп лист'!$C$3*'Всп лист'!$B$3*'Всп лист'!$B$4,0)),"-")</f>
        <v>595</v>
      </c>
      <c r="AM12" s="98" t="str">
        <f>IFERROR(IF('Установка скидки'!$M$1=FALSE,G12*(1-$AH$1)/'Всп лист'!$B$2,ROUNDUP(G12*(1-$AH$1)/'Всп лист'!$C$3*'Всп лист'!$B$3*'Всп лист'!$B$4,0)),"-")</f>
        <v>-</v>
      </c>
      <c r="AN12" s="98">
        <f>IFERROR(IF('Установка скидки'!$M$1=FALSE,H12*(1-$AH$1)/'Всп лист'!$B$2,ROUNDUP(H12*(1-$AH$1)/'Всп лист'!$C$3*'Всп лист'!$B$3*'Всп лист'!$B$4,0)),"-")</f>
        <v>639</v>
      </c>
      <c r="AO12" s="98" t="str">
        <f>IFERROR(IF('Установка скидки'!$M$1=FALSE,I12*(1-$AH$1)/'Всп лист'!$B$2,ROUNDUP(I12*(1-$AH$1)/'Всп лист'!$C$3*'Всп лист'!$B$3*'Всп лист'!$B$4,0)),"-")</f>
        <v>-</v>
      </c>
      <c r="AP12" s="98">
        <f>IFERROR(IF('Установка скидки'!$M$1=FALSE,J12*(1-$AH$1)/'Всп лист'!$B$2,ROUNDUP(J12*(1-$AH$1)/'Всп лист'!$C$3*'Всп лист'!$B$3*'Всп лист'!$B$4,0)),"-")</f>
        <v>727</v>
      </c>
      <c r="AQ12" s="98" t="str">
        <f>IFERROR(IF('Установка скидки'!$M$1=FALSE,K12*(1-$AH$1)/'Всп лист'!$B$2,ROUNDUP(K12*(1-$AH$1)/'Всп лист'!$C$3*'Всп лист'!$B$3*'Всп лист'!$B$4,0)),"-")</f>
        <v>-</v>
      </c>
      <c r="AR12" s="98">
        <f>IFERROR(IF('Установка скидки'!$M$1=FALSE,L12*(1-$AH$1)/'Всп лист'!$B$2,ROUNDUP(L12*(1-$AH$1)/'Всп лист'!$C$3*'Всп лист'!$B$3*'Всп лист'!$B$4,0)),"-")</f>
        <v>792</v>
      </c>
      <c r="AS12" s="98">
        <f>IFERROR(IF('Установка скидки'!$M$1=FALSE,M12*(1-$AH$1)/'Всп лист'!$B$2,ROUNDUP(M12*(1-$AH$1)/'Всп лист'!$C$3*'Всп лист'!$B$3*'Всп лист'!$B$4,0)),"-")</f>
        <v>836</v>
      </c>
      <c r="AT12" s="99">
        <f>IFERROR(IF('Установка скидки'!$M$1=FALSE,N12*(1-$AH$1)/'Всп лист'!$B$2,ROUNDUP(N12*(1-$AH$1)/'Всп лист'!$C$3*'Всп лист'!$B$3*'Всп лист'!$B$4,0)),"-")</f>
        <v>945</v>
      </c>
    </row>
    <row r="13" spans="1:53" ht="23.25" customHeight="1" thickBot="1" x14ac:dyDescent="0.3">
      <c r="A13" s="974" t="s">
        <v>303</v>
      </c>
      <c r="B13" s="975">
        <v>557</v>
      </c>
      <c r="C13" s="975">
        <v>627</v>
      </c>
      <c r="D13" s="1240" t="s">
        <v>0</v>
      </c>
      <c r="E13" s="1240" t="s">
        <v>0</v>
      </c>
      <c r="F13" s="1240" t="s">
        <v>0</v>
      </c>
      <c r="G13" s="1240" t="s">
        <v>0</v>
      </c>
      <c r="H13" s="1240" t="s">
        <v>0</v>
      </c>
      <c r="I13" s="1240" t="s">
        <v>0</v>
      </c>
      <c r="J13" s="1240" t="s">
        <v>0</v>
      </c>
      <c r="K13" s="1240" t="s">
        <v>0</v>
      </c>
      <c r="L13" s="1240" t="s">
        <v>0</v>
      </c>
      <c r="M13" s="1240" t="s">
        <v>0</v>
      </c>
      <c r="N13" s="1241" t="s">
        <v>0</v>
      </c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96"/>
      <c r="AG13" s="108" t="s">
        <v>303</v>
      </c>
      <c r="AH13" s="109">
        <f>IFERROR(IF('Установка скидки'!$M$1=FALSE,B13*(1-$AH$1)/'Всп лист'!$B$2,ROUNDUP(B13*(1-$AH$1)/'Всп лист'!$C$3*'Всп лист'!$B$3*'Всп лист'!$B$4,0)),"-")</f>
        <v>557</v>
      </c>
      <c r="AI13" s="109">
        <f>IFERROR(IF('Установка скидки'!$M$1=FALSE,C13*(1-$AH$1)/'Всп лист'!$B$2,ROUNDUP(C13*(1-$AH$1)/'Всп лист'!$C$3*'Всп лист'!$B$3*'Всп лист'!$B$4,0)),"-")</f>
        <v>627</v>
      </c>
      <c r="AJ13" s="109" t="str">
        <f>IFERROR(IF('Установка скидки'!$M$1=FALSE,D13*(1-$AH$1)/'Всп лист'!$B$2,ROUNDUP(D13*(1-$AH$1)/'Всп лист'!$C$3*'Всп лист'!$B$3*'Всп лист'!$B$4,0)),"-")</f>
        <v>-</v>
      </c>
      <c r="AK13" s="109" t="str">
        <f>IFERROR(IF('Установка скидки'!$M$1=FALSE,E13*(1-$AH$1)/'Всп лист'!$B$2,ROUNDUP(E13*(1-$AH$1)/'Всп лист'!$C$3*'Всп лист'!$B$3*'Всп лист'!$B$4,0)),"-")</f>
        <v>-</v>
      </c>
      <c r="AL13" s="109" t="str">
        <f>IFERROR(IF('Установка скидки'!$M$1=FALSE,F13*(1-$AH$1)/'Всп лист'!$B$2,ROUNDUP(F13*(1-$AH$1)/'Всп лист'!$C$3*'Всп лист'!$B$3*'Всп лист'!$B$4,0)),"-")</f>
        <v>-</v>
      </c>
      <c r="AM13" s="109" t="str">
        <f>IFERROR(IF('Установка скидки'!$M$1=FALSE,G13*(1-$AH$1)/'Всп лист'!$B$2,ROUNDUP(G13*(1-$AH$1)/'Всп лист'!$C$3*'Всп лист'!$B$3*'Всп лист'!$B$4,0)),"-")</f>
        <v>-</v>
      </c>
      <c r="AN13" s="109" t="str">
        <f>IFERROR(IF('Установка скидки'!$M$1=FALSE,H13*(1-$AH$1)/'Всп лист'!$B$2,ROUNDUP(H13*(1-$AH$1)/'Всп лист'!$C$3*'Всп лист'!$B$3*'Всп лист'!$B$4,0)),"-")</f>
        <v>-</v>
      </c>
      <c r="AO13" s="109" t="str">
        <f>IFERROR(IF('Установка скидки'!$M$1=FALSE,I13*(1-$AH$1)/'Всп лист'!$B$2,ROUNDUP(I13*(1-$AH$1)/'Всп лист'!$C$3*'Всп лист'!$B$3*'Всп лист'!$B$4,0)),"-")</f>
        <v>-</v>
      </c>
      <c r="AP13" s="109" t="str">
        <f>IFERROR(IF('Установка скидки'!$M$1=FALSE,J13*(1-$AH$1)/'Всп лист'!$B$2,ROUNDUP(J13*(1-$AH$1)/'Всп лист'!$C$3*'Всп лист'!$B$3*'Всп лист'!$B$4,0)),"-")</f>
        <v>-</v>
      </c>
      <c r="AQ13" s="109" t="str">
        <f>IFERROR(IF('Установка скидки'!$M$1=FALSE,K13*(1-$AH$1)/'Всп лист'!$B$2,ROUNDUP(K13*(1-$AH$1)/'Всп лист'!$C$3*'Всп лист'!$B$3*'Всп лист'!$B$4,0)),"-")</f>
        <v>-</v>
      </c>
      <c r="AR13" s="109" t="str">
        <f>IFERROR(IF('Установка скидки'!$M$1=FALSE,L13*(1-$AH$1)/'Всп лист'!$B$2,ROUNDUP(L13*(1-$AH$1)/'Всп лист'!$C$3*'Всп лист'!$B$3*'Всп лист'!$B$4,0)),"-")</f>
        <v>-</v>
      </c>
      <c r="AS13" s="109" t="str">
        <f>IFERROR(IF('Установка скидки'!$M$1=FALSE,M13*(1-$AH$1)/'Всп лист'!$B$2,ROUNDUP(M13*(1-$AH$1)/'Всп лист'!$C$3*'Всп лист'!$B$3*'Всп лист'!$B$4,0)),"-")</f>
        <v>-</v>
      </c>
      <c r="AT13" s="110" t="str">
        <f>IFERROR(IF('Установка скидки'!$M$1=FALSE,N13*(1-$AH$1)/'Всп лист'!$B$2,ROUNDUP(N13*(1-$AH$1)/'Всп лист'!$C$3*'Всп лист'!$B$3*'Всп лист'!$B$4,0)),"-")</f>
        <v>-</v>
      </c>
      <c r="AX13" s="887"/>
    </row>
    <row r="14" spans="1:53" ht="23.25" customHeight="1" x14ac:dyDescent="0.25">
      <c r="A14" s="1098" t="s">
        <v>304</v>
      </c>
      <c r="B14" s="1242" t="s">
        <v>0</v>
      </c>
      <c r="C14" s="1242" t="s">
        <v>0</v>
      </c>
      <c r="D14" s="976">
        <v>930</v>
      </c>
      <c r="E14" s="1242" t="s">
        <v>0</v>
      </c>
      <c r="F14" s="978">
        <v>1014</v>
      </c>
      <c r="G14" s="1242" t="s">
        <v>0</v>
      </c>
      <c r="H14" s="978">
        <v>1094</v>
      </c>
      <c r="I14" s="1242" t="s">
        <v>0</v>
      </c>
      <c r="J14" s="978">
        <v>1255</v>
      </c>
      <c r="K14" s="1242" t="s">
        <v>0</v>
      </c>
      <c r="L14" s="978">
        <v>1496</v>
      </c>
      <c r="M14" s="978">
        <v>1657</v>
      </c>
      <c r="N14" s="979">
        <v>2052</v>
      </c>
      <c r="O14" s="95"/>
      <c r="P14" s="95"/>
      <c r="Q14" s="101"/>
      <c r="R14" s="101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102"/>
      <c r="AG14" s="97" t="s">
        <v>304</v>
      </c>
      <c r="AH14" s="98" t="str">
        <f>IFERROR(IF('Установка скидки'!$M$1=FALSE,B14*(1-$AH$1)/'Всп лист'!$B$2,ROUNDUP(B14*(1-$AH$1)/'Всп лист'!$C$3*'Всп лист'!$B$3*'Всп лист'!$B$4,0)),"-")</f>
        <v>-</v>
      </c>
      <c r="AI14" s="98" t="str">
        <f>IFERROR(IF('Установка скидки'!$M$1=FALSE,C14*(1-$AH$1)/'Всп лист'!$B$2,ROUNDUP(C14*(1-$AH$1)/'Всп лист'!$C$3*'Всп лист'!$B$3*'Всп лист'!$B$4,0)),"-")</f>
        <v>-</v>
      </c>
      <c r="AJ14" s="98">
        <f>IFERROR(IF('Установка скидки'!$M$1=FALSE,D14*(1-$AH$1)/'Всп лист'!$B$2,ROUNDUP(D14*(1-$AH$1)/'Всп лист'!$C$3*'Всп лист'!$B$3*'Всп лист'!$B$4,0)),"-")</f>
        <v>930</v>
      </c>
      <c r="AK14" s="98" t="str">
        <f>IFERROR(IF('Установка скидки'!$M$1=FALSE,E14*(1-$AH$1)/'Всп лист'!$B$2,ROUNDUP(E14*(1-$AH$1)/'Всп лист'!$C$3*'Всп лист'!$B$3*'Всп лист'!$B$4,0)),"-")</f>
        <v>-</v>
      </c>
      <c r="AL14" s="98">
        <f>IFERROR(IF('Установка скидки'!$M$1=FALSE,F14*(1-$AH$1)/'Всп лист'!$B$2,ROUNDUP(F14*(1-$AH$1)/'Всп лист'!$C$3*'Всп лист'!$B$3*'Всп лист'!$B$4,0)),"-")</f>
        <v>1014</v>
      </c>
      <c r="AM14" s="98" t="str">
        <f>IFERROR(IF('Установка скидки'!$M$1=FALSE,G14*(1-$AH$1)/'Всп лист'!$B$2,ROUNDUP(G14*(1-$AH$1)/'Всп лист'!$C$3*'Всп лист'!$B$3*'Всп лист'!$B$4,0)),"-")</f>
        <v>-</v>
      </c>
      <c r="AN14" s="98">
        <f>IFERROR(IF('Установка скидки'!$M$1=FALSE,H14*(1-$AH$1)/'Всп лист'!$B$2,ROUNDUP(H14*(1-$AH$1)/'Всп лист'!$C$3*'Всп лист'!$B$3*'Всп лист'!$B$4,0)),"-")</f>
        <v>1094</v>
      </c>
      <c r="AO14" s="98" t="str">
        <f>IFERROR(IF('Установка скидки'!$M$1=FALSE,I14*(1-$AH$1)/'Всп лист'!$B$2,ROUNDUP(I14*(1-$AH$1)/'Всп лист'!$C$3*'Всп лист'!$B$3*'Всп лист'!$B$4,0)),"-")</f>
        <v>-</v>
      </c>
      <c r="AP14" s="98">
        <f>IFERROR(IF('Установка скидки'!$M$1=FALSE,J14*(1-$AH$1)/'Всп лист'!$B$2,ROUNDUP(J14*(1-$AH$1)/'Всп лист'!$C$3*'Всп лист'!$B$3*'Всп лист'!$B$4,0)),"-")</f>
        <v>1255</v>
      </c>
      <c r="AQ14" s="98" t="str">
        <f>IFERROR(IF('Установка скидки'!$M$1=FALSE,K14*(1-$AH$1)/'Всп лист'!$B$2,ROUNDUP(K14*(1-$AH$1)/'Всп лист'!$C$3*'Всп лист'!$B$3*'Всп лист'!$B$4,0)),"-")</f>
        <v>-</v>
      </c>
      <c r="AR14" s="98">
        <f>IFERROR(IF('Установка скидки'!$M$1=FALSE,L14*(1-$AH$1)/'Всп лист'!$B$2,ROUNDUP(L14*(1-$AH$1)/'Всп лист'!$C$3*'Всп лист'!$B$3*'Всп лист'!$B$4,0)),"-")</f>
        <v>1496</v>
      </c>
      <c r="AS14" s="98">
        <f>IFERROR(IF('Установка скидки'!$M$1=FALSE,M14*(1-$AH$1)/'Всп лист'!$B$2,ROUNDUP(M14*(1-$AH$1)/'Всп лист'!$C$3*'Всп лист'!$B$3*'Всп лист'!$B$4,0)),"-")</f>
        <v>1657</v>
      </c>
      <c r="AT14" s="99">
        <f>IFERROR(IF('Установка скидки'!$M$1=FALSE,N14*(1-$AH$1)/'Всп лист'!$B$2,ROUNDUP(N14*(1-$AH$1)/'Всп лист'!$C$3*'Всп лист'!$B$3*'Всп лист'!$B$4,0)),"-")</f>
        <v>2052</v>
      </c>
    </row>
    <row r="15" spans="1:53" ht="23.25" customHeight="1" thickBot="1" x14ac:dyDescent="0.3">
      <c r="A15" s="1099" t="s">
        <v>305</v>
      </c>
      <c r="B15" s="1243" t="s">
        <v>0</v>
      </c>
      <c r="C15" s="1243" t="s">
        <v>0</v>
      </c>
      <c r="D15" s="1243" t="s">
        <v>0</v>
      </c>
      <c r="E15" s="1243" t="s">
        <v>0</v>
      </c>
      <c r="F15" s="1243" t="s">
        <v>0</v>
      </c>
      <c r="G15" s="1243" t="s">
        <v>0</v>
      </c>
      <c r="H15" s="980">
        <v>1522</v>
      </c>
      <c r="I15" s="1243" t="s">
        <v>0</v>
      </c>
      <c r="J15" s="980">
        <v>1756</v>
      </c>
      <c r="K15" s="1243" t="s">
        <v>0</v>
      </c>
      <c r="L15" s="1243" t="s">
        <v>0</v>
      </c>
      <c r="M15" s="980">
        <v>2341</v>
      </c>
      <c r="N15" s="1244" t="s">
        <v>0</v>
      </c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96"/>
      <c r="AG15" s="888" t="s">
        <v>305</v>
      </c>
      <c r="AH15" s="889" t="str">
        <f>IFERROR(IF('Установка скидки'!$M$1=FALSE,B15*(1-$AH$1)/'Всп лист'!$B$2,ROUNDUP(B15*(1-$AH$1)/'Всп лист'!$C$3*'Всп лист'!$B$3*'Всп лист'!$B$4,0)),"-")</f>
        <v>-</v>
      </c>
      <c r="AI15" s="889" t="str">
        <f>IFERROR(IF('Установка скидки'!$M$1=FALSE,C15*(1-$AH$1)/'Всп лист'!$B$2,ROUNDUP(C15*(1-$AH$1)/'Всп лист'!$C$3*'Всп лист'!$B$3*'Всп лист'!$B$4,0)),"-")</f>
        <v>-</v>
      </c>
      <c r="AJ15" s="889" t="str">
        <f>IFERROR(IF('Установка скидки'!$M$1=FALSE,D15*(1-$AH$1)/'Всп лист'!$B$2,ROUNDUP(D15*(1-$AH$1)/'Всп лист'!$C$3*'Всп лист'!$B$3*'Всп лист'!$B$4,0)),"-")</f>
        <v>-</v>
      </c>
      <c r="AK15" s="889" t="str">
        <f>IFERROR(IF('Установка скидки'!$M$1=FALSE,E15*(1-$AH$1)/'Всп лист'!$B$2,ROUNDUP(E15*(1-$AH$1)/'Всп лист'!$C$3*'Всп лист'!$B$3*'Всп лист'!$B$4,0)),"-")</f>
        <v>-</v>
      </c>
      <c r="AL15" s="889" t="str">
        <f>IFERROR(IF('Установка скидки'!$M$1=FALSE,F15*(1-$AH$1)/'Всп лист'!$B$2,ROUNDUP(F15*(1-$AH$1)/'Всп лист'!$C$3*'Всп лист'!$B$3*'Всп лист'!$B$4,0)),"-")</f>
        <v>-</v>
      </c>
      <c r="AM15" s="889" t="str">
        <f>IFERROR(IF('Установка скидки'!$M$1=FALSE,G15*(1-$AH$1)/'Всп лист'!$B$2,ROUNDUP(G15*(1-$AH$1)/'Всп лист'!$C$3*'Всп лист'!$B$3*'Всп лист'!$B$4,0)),"-")</f>
        <v>-</v>
      </c>
      <c r="AN15" s="889">
        <f>IFERROR(IF('Установка скидки'!$M$1=FALSE,H15*(1-$AH$1)/'Всп лист'!$B$2,ROUNDUP(H15*(1-$AH$1)/'Всп лист'!$C$3*'Всп лист'!$B$3*'Всп лист'!$B$4,0)),"-")</f>
        <v>1522</v>
      </c>
      <c r="AO15" s="889" t="str">
        <f>IFERROR(IF('Установка скидки'!$M$1=FALSE,I15*(1-$AH$1)/'Всп лист'!$B$2,ROUNDUP(I15*(1-$AH$1)/'Всп лист'!$C$3*'Всп лист'!$B$3*'Всп лист'!$B$4,0)),"-")</f>
        <v>-</v>
      </c>
      <c r="AP15" s="889">
        <f>IFERROR(IF('Установка скидки'!$M$1=FALSE,J15*(1-$AH$1)/'Всп лист'!$B$2,ROUNDUP(J15*(1-$AH$1)/'Всп лист'!$C$3*'Всп лист'!$B$3*'Всп лист'!$B$4,0)),"-")</f>
        <v>1756</v>
      </c>
      <c r="AQ15" s="889" t="str">
        <f>IFERROR(IF('Установка скидки'!$M$1=FALSE,K15*(1-$AH$1)/'Всп лист'!$B$2,ROUNDUP(K15*(1-$AH$1)/'Всп лист'!$C$3*'Всп лист'!$B$3*'Всп лист'!$B$4,0)),"-")</f>
        <v>-</v>
      </c>
      <c r="AR15" s="889" t="str">
        <f>IFERROR(IF('Установка скидки'!$M$1=FALSE,L15*(1-$AH$1)/'Всп лист'!$B$2,ROUNDUP(L15*(1-$AH$1)/'Всп лист'!$C$3*'Всп лист'!$B$3*'Всп лист'!$B$4,0)),"-")</f>
        <v>-</v>
      </c>
      <c r="AS15" s="889">
        <f>IFERROR(IF('Установка скидки'!$M$1=FALSE,M15*(1-$AH$1)/'Всп лист'!$B$2,ROUNDUP(M15*(1-$AH$1)/'Всп лист'!$C$3*'Всп лист'!$B$3*'Всп лист'!$B$4,0)),"-")</f>
        <v>2341</v>
      </c>
      <c r="AT15" s="890" t="str">
        <f>IFERROR(IF('Установка скидки'!$M$1=FALSE,N15*(1-$AH$1)/'Всп лист'!$B$2,ROUNDUP(N15*(1-$AH$1)/'Всп лист'!$C$3*'Всп лист'!$B$3*'Всп лист'!$B$4,0)),"-")</f>
        <v>-</v>
      </c>
    </row>
    <row r="16" spans="1:53" ht="15" customHeight="1" x14ac:dyDescent="0.25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</row>
    <row r="17" spans="1:53" ht="20.25" x14ac:dyDescent="0.3">
      <c r="A17" s="1397" t="s">
        <v>268</v>
      </c>
      <c r="B17" s="1398"/>
      <c r="C17" s="1398"/>
      <c r="D17" s="1398"/>
      <c r="E17" s="1398"/>
      <c r="F17" s="1398"/>
      <c r="G17" s="1398"/>
      <c r="H17" s="1398"/>
      <c r="I17" s="1398"/>
      <c r="J17" s="1398"/>
      <c r="K17" s="1398"/>
      <c r="L17" s="1398"/>
      <c r="M17" s="1398"/>
      <c r="N17" s="1398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G17" s="1397" t="s">
        <v>268</v>
      </c>
      <c r="AH17" s="1398"/>
      <c r="AI17" s="1398"/>
      <c r="AJ17" s="1398"/>
      <c r="AK17" s="1398"/>
      <c r="AL17" s="1398"/>
      <c r="AM17" s="1398"/>
      <c r="AN17" s="1398"/>
      <c r="AO17" s="1398"/>
      <c r="AP17" s="1398"/>
      <c r="AQ17" s="1398"/>
      <c r="AR17" s="1398"/>
      <c r="AS17" s="1398"/>
      <c r="AT17" s="1398"/>
      <c r="AU17" s="80"/>
      <c r="AV17" s="80"/>
      <c r="AW17" s="80"/>
      <c r="AX17" s="80"/>
      <c r="AY17" s="80"/>
      <c r="AZ17" s="80"/>
      <c r="BA17" s="80"/>
    </row>
    <row r="18" spans="1:53" ht="6" customHeight="1" thickBot="1" x14ac:dyDescent="0.3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27" customHeight="1" thickBot="1" x14ac:dyDescent="0.3">
      <c r="A19" s="1100" t="s">
        <v>170</v>
      </c>
      <c r="B19" s="1101" t="s">
        <v>184</v>
      </c>
      <c r="C19" s="1101" t="s">
        <v>185</v>
      </c>
      <c r="D19" s="1101" t="s">
        <v>269</v>
      </c>
      <c r="E19" s="1101" t="s">
        <v>270</v>
      </c>
      <c r="F19" s="1101" t="s">
        <v>186</v>
      </c>
      <c r="G19" s="1101" t="s">
        <v>271</v>
      </c>
      <c r="H19" s="1101" t="s">
        <v>187</v>
      </c>
      <c r="I19" s="1101" t="s">
        <v>188</v>
      </c>
      <c r="J19" s="1101" t="s">
        <v>189</v>
      </c>
      <c r="K19" s="1101" t="s">
        <v>190</v>
      </c>
      <c r="L19" s="1101" t="s">
        <v>191</v>
      </c>
      <c r="M19" s="1101" t="s">
        <v>272</v>
      </c>
      <c r="N19" s="1101" t="s">
        <v>273</v>
      </c>
      <c r="O19" s="1101" t="s">
        <v>194</v>
      </c>
      <c r="P19" s="1101" t="s">
        <v>274</v>
      </c>
      <c r="Q19" s="1101" t="s">
        <v>275</v>
      </c>
      <c r="R19" s="1101" t="s">
        <v>195</v>
      </c>
      <c r="S19" s="1101" t="s">
        <v>196</v>
      </c>
      <c r="T19" s="1101" t="s">
        <v>276</v>
      </c>
      <c r="U19" s="1101" t="s">
        <v>197</v>
      </c>
      <c r="V19" s="1101" t="s">
        <v>199</v>
      </c>
      <c r="W19" s="1101" t="s">
        <v>200</v>
      </c>
      <c r="X19" s="1101" t="s">
        <v>201</v>
      </c>
      <c r="Y19" s="1101" t="s">
        <v>202</v>
      </c>
      <c r="Z19" s="1101" t="s">
        <v>277</v>
      </c>
      <c r="AA19" s="1101" t="s">
        <v>203</v>
      </c>
      <c r="AB19" s="1101" t="s">
        <v>278</v>
      </c>
      <c r="AC19" s="1101" t="s">
        <v>279</v>
      </c>
      <c r="AD19" s="1101" t="s">
        <v>280</v>
      </c>
      <c r="AE19" s="1102" t="s">
        <v>281</v>
      </c>
      <c r="AG19" s="113" t="s">
        <v>170</v>
      </c>
      <c r="AH19" s="114" t="s">
        <v>184</v>
      </c>
      <c r="AI19" s="114" t="s">
        <v>185</v>
      </c>
      <c r="AJ19" s="114" t="s">
        <v>269</v>
      </c>
      <c r="AK19" s="114" t="s">
        <v>270</v>
      </c>
      <c r="AL19" s="114" t="s">
        <v>186</v>
      </c>
      <c r="AM19" s="114" t="s">
        <v>271</v>
      </c>
      <c r="AN19" s="114" t="s">
        <v>187</v>
      </c>
      <c r="AO19" s="114" t="s">
        <v>188</v>
      </c>
      <c r="AP19" s="114" t="s">
        <v>189</v>
      </c>
      <c r="AQ19" s="114" t="s">
        <v>190</v>
      </c>
      <c r="AR19" s="114" t="s">
        <v>191</v>
      </c>
      <c r="AS19" s="114" t="s">
        <v>272</v>
      </c>
      <c r="AT19" s="114" t="s">
        <v>273</v>
      </c>
      <c r="AU19" s="114" t="s">
        <v>194</v>
      </c>
      <c r="AV19" s="115" t="s">
        <v>274</v>
      </c>
      <c r="BA19" s="80"/>
    </row>
    <row r="20" spans="1:53" ht="23.25" customHeight="1" x14ac:dyDescent="0.25">
      <c r="A20" s="974" t="s">
        <v>306</v>
      </c>
      <c r="B20" s="1240" t="s">
        <v>0</v>
      </c>
      <c r="C20" s="1240" t="s">
        <v>0</v>
      </c>
      <c r="D20" s="1240" t="s">
        <v>0</v>
      </c>
      <c r="E20" s="1240" t="s">
        <v>0</v>
      </c>
      <c r="F20" s="975">
        <v>457</v>
      </c>
      <c r="G20" s="975">
        <v>505</v>
      </c>
      <c r="H20" s="975">
        <v>505</v>
      </c>
      <c r="I20" s="975">
        <v>536</v>
      </c>
      <c r="J20" s="975">
        <v>536</v>
      </c>
      <c r="K20" s="975">
        <v>561</v>
      </c>
      <c r="L20" s="1240" t="s">
        <v>0</v>
      </c>
      <c r="M20" s="981">
        <v>577</v>
      </c>
      <c r="N20" s="975">
        <v>670</v>
      </c>
      <c r="O20" s="975">
        <v>602</v>
      </c>
      <c r="P20" s="975">
        <v>635</v>
      </c>
      <c r="Q20" s="975">
        <v>635</v>
      </c>
      <c r="R20" s="975">
        <v>658</v>
      </c>
      <c r="S20" s="975">
        <v>821</v>
      </c>
      <c r="T20" s="1240" t="s">
        <v>0</v>
      </c>
      <c r="U20" s="975">
        <v>684</v>
      </c>
      <c r="V20" s="975">
        <v>734</v>
      </c>
      <c r="W20" s="975">
        <v>839</v>
      </c>
      <c r="X20" s="982">
        <v>1821</v>
      </c>
      <c r="Y20" s="975">
        <v>811</v>
      </c>
      <c r="Z20" s="982">
        <v>1847</v>
      </c>
      <c r="AA20" s="982">
        <v>1096</v>
      </c>
      <c r="AB20" s="1245">
        <v>1016</v>
      </c>
      <c r="AC20" s="982">
        <v>2315</v>
      </c>
      <c r="AD20" s="1240" t="s">
        <v>0</v>
      </c>
      <c r="AE20" s="1241" t="s">
        <v>0</v>
      </c>
      <c r="AG20" s="97" t="s">
        <v>306</v>
      </c>
      <c r="AH20" s="116" t="str">
        <f>IFERROR(IF('Установка скидки'!$M$1=FALSE,B20*(1-$AH$1)/'Всп лист'!$B$2,ROUNDUP(B20*(1-$AH$1)/'Всп лист'!$C$3*'Всп лист'!$B$3*'Всп лист'!$B$4,0)),"-")</f>
        <v>-</v>
      </c>
      <c r="AI20" s="116" t="str">
        <f>IFERROR(IF('Установка скидки'!$M$1=FALSE,C20*(1-$AH$1)/'Всп лист'!$B$2,ROUNDUP(C20*(1-$AH$1)/'Всп лист'!$C$3*'Всп лист'!$B$3*'Всп лист'!$B$4,0)),"-")</f>
        <v>-</v>
      </c>
      <c r="AJ20" s="116" t="str">
        <f>IFERROR(IF('Установка скидки'!$M$1=FALSE,D20*(1-$AH$1)/'Всп лист'!$B$2,ROUNDUP(D20*(1-$AH$1)/'Всп лист'!$C$3*'Всп лист'!$B$3*'Всп лист'!$B$4,0)),"-")</f>
        <v>-</v>
      </c>
      <c r="AK20" s="116" t="str">
        <f>IFERROR(IF('Установка скидки'!$M$1=FALSE,E20*(1-$AH$1)/'Всп лист'!$B$2,ROUNDUP(E20*(1-$AH$1)/'Всп лист'!$C$3*'Всп лист'!$B$3*'Всп лист'!$B$4,0)),"-")</f>
        <v>-</v>
      </c>
      <c r="AL20" s="117">
        <f>IFERROR(IF('Установка скидки'!$M$1=FALSE,F20*(1-$AH$1)/'Всп лист'!$B$2,ROUNDUP(F20*(1-$AH$1)/'Всп лист'!$C$3*'Всп лист'!$B$3*'Всп лист'!$B$4,0)),"-")</f>
        <v>457</v>
      </c>
      <c r="AM20" s="117">
        <f>IFERROR(IF('Установка скидки'!$M$1=FALSE,G20*(1-$AH$1)/'Всп лист'!$B$2,ROUNDUP(G20*(1-$AH$1)/'Всп лист'!$C$3*'Всп лист'!$B$3*'Всп лист'!$B$4,0)),"-")</f>
        <v>505</v>
      </c>
      <c r="AN20" s="98">
        <f>IFERROR(IF('Установка скидки'!$M$1=FALSE,H20*(1-$AH$1)/'Всп лист'!$B$2,ROUNDUP(H20*(1-$AH$1)/'Всп лист'!$C$3*'Всп лист'!$B$3*'Всп лист'!$B$4,0)),"-")</f>
        <v>505</v>
      </c>
      <c r="AO20" s="98">
        <f>IFERROR(IF('Установка скидки'!$M$1=FALSE,I20*(1-$AH$1)/'Всп лист'!$B$2,ROUNDUP(I20*(1-$AH$1)/'Всп лист'!$C$3*'Всп лист'!$B$3*'Всп лист'!$B$4,0)),"-")</f>
        <v>536</v>
      </c>
      <c r="AP20" s="98">
        <f>IFERROR(IF('Установка скидки'!$M$1=FALSE,J20*(1-$AH$1)/'Всп лист'!$B$2,ROUNDUP(J20*(1-$AH$1)/'Всп лист'!$C$3*'Всп лист'!$B$3*'Всп лист'!$B$4,0)),"-")</f>
        <v>536</v>
      </c>
      <c r="AQ20" s="98">
        <f>IFERROR(IF('Установка скидки'!$M$1=FALSE,K20*(1-$AH$1)/'Всп лист'!$B$2,ROUNDUP(K20*(1-$AH$1)/'Всп лист'!$C$3*'Всп лист'!$B$3*'Всп лист'!$B$4,0)),"-")</f>
        <v>561</v>
      </c>
      <c r="AR20" s="98" t="str">
        <f>IFERROR(IF('Установка скидки'!$M$1=FALSE,L20*(1-$AH$1)/'Всп лист'!$B$2,ROUNDUP(L20*(1-$AH$1)/'Всп лист'!$C$3*'Всп лист'!$B$3*'Всп лист'!$B$4,0)),"-")</f>
        <v>-</v>
      </c>
      <c r="AS20" s="98">
        <f>IFERROR(IF('Установка скидки'!$M$1=FALSE,M20*(1-$AH$1)/'Всп лист'!$B$2,ROUNDUP(M20*(1-$AH$1)/'Всп лист'!$C$3*'Всп лист'!$B$3*'Всп лист'!$B$4,0)),"-")</f>
        <v>577</v>
      </c>
      <c r="AT20" s="98">
        <f>IFERROR(IF('Установка скидки'!$M$1=FALSE,N20*(1-$AH$1)/'Всп лист'!$B$2,ROUNDUP(N20*(1-$AH$1)/'Всп лист'!$C$3*'Всп лист'!$B$3*'Всп лист'!$B$4,0)),"-")</f>
        <v>670</v>
      </c>
      <c r="AU20" s="98">
        <f>IFERROR(IF('Установка скидки'!$M$1=FALSE,O20*(1-$AH$1)/'Всп лист'!$B$2,ROUNDUP(O20*(1-$AH$1)/'Всп лист'!$C$3*'Всп лист'!$B$3*'Всп лист'!$B$4,0)),"-")</f>
        <v>602</v>
      </c>
      <c r="AV20" s="99">
        <f>IFERROR(IF('Установка скидки'!$M$1=FALSE,P20*(1-$AH$1)/'Всп лист'!$B$2,ROUNDUP(P20*(1-$AH$1)/'Всп лист'!$C$3*'Всп лист'!$B$3*'Всп лист'!$B$4,0)),"-")</f>
        <v>635</v>
      </c>
    </row>
    <row r="21" spans="1:53" ht="23.25" customHeight="1" x14ac:dyDescent="0.25">
      <c r="A21" s="1098" t="s">
        <v>310</v>
      </c>
      <c r="B21" s="976">
        <v>779</v>
      </c>
      <c r="C21" s="976">
        <v>857</v>
      </c>
      <c r="D21" s="976">
        <v>878</v>
      </c>
      <c r="E21" s="976">
        <v>888</v>
      </c>
      <c r="F21" s="1242" t="s">
        <v>0</v>
      </c>
      <c r="G21" s="1242" t="s">
        <v>0</v>
      </c>
      <c r="H21" s="1242" t="s">
        <v>0</v>
      </c>
      <c r="I21" s="1242" t="s">
        <v>0</v>
      </c>
      <c r="J21" s="1242" t="s">
        <v>0</v>
      </c>
      <c r="K21" s="1242" t="s">
        <v>0</v>
      </c>
      <c r="L21" s="1242" t="s">
        <v>0</v>
      </c>
      <c r="M21" s="1242" t="s">
        <v>0</v>
      </c>
      <c r="N21" s="1242" t="s">
        <v>0</v>
      </c>
      <c r="O21" s="1242" t="s">
        <v>0</v>
      </c>
      <c r="P21" s="1242" t="s">
        <v>0</v>
      </c>
      <c r="Q21" s="1242" t="s">
        <v>0</v>
      </c>
      <c r="R21" s="1242" t="s">
        <v>0</v>
      </c>
      <c r="S21" s="1242" t="s">
        <v>0</v>
      </c>
      <c r="T21" s="1242" t="s">
        <v>0</v>
      </c>
      <c r="U21" s="1242" t="s">
        <v>0</v>
      </c>
      <c r="V21" s="1242" t="s">
        <v>0</v>
      </c>
      <c r="W21" s="1242" t="s">
        <v>0</v>
      </c>
      <c r="X21" s="1242" t="s">
        <v>0</v>
      </c>
      <c r="Y21" s="1242" t="s">
        <v>0</v>
      </c>
      <c r="Z21" s="1242" t="s">
        <v>0</v>
      </c>
      <c r="AA21" s="1242" t="s">
        <v>0</v>
      </c>
      <c r="AB21" s="1242" t="s">
        <v>0</v>
      </c>
      <c r="AC21" s="1242" t="s">
        <v>0</v>
      </c>
      <c r="AD21" s="1242" t="s">
        <v>0</v>
      </c>
      <c r="AE21" s="1246" t="s">
        <v>0</v>
      </c>
      <c r="AG21" s="103" t="s">
        <v>310</v>
      </c>
      <c r="AH21" s="118">
        <f>IFERROR(IF('Установка скидки'!$M$1=FALSE,B21*(1-$AH$1)/'Всп лист'!$B$2,ROUNDUP(B21*(1-$AH$1)/'Всп лист'!$C$3*'Всп лист'!$B$3*'Всп лист'!$B$4,0)),"-")</f>
        <v>779</v>
      </c>
      <c r="AI21" s="118">
        <f>IFERROR(IF('Установка скидки'!$M$1=FALSE,C21*(1-$AH$1)/'Всп лист'!$B$2,ROUNDUP(C21*(1-$AH$1)/'Всп лист'!$C$3*'Всп лист'!$B$3*'Всп лист'!$B$4,0)),"-")</f>
        <v>857</v>
      </c>
      <c r="AJ21" s="118">
        <f>IFERROR(IF('Установка скидки'!$M$1=FALSE,D21*(1-$AH$1)/'Всп лист'!$B$2,ROUNDUP(D21*(1-$AH$1)/'Всп лист'!$C$3*'Всп лист'!$B$3*'Всп лист'!$B$4,0)),"-")</f>
        <v>878</v>
      </c>
      <c r="AK21" s="118">
        <f>IFERROR(IF('Установка скидки'!$M$1=FALSE,E21*(1-$AH$1)/'Всп лист'!$B$2,ROUNDUP(E21*(1-$AH$1)/'Всп лист'!$C$3*'Всп лист'!$B$3*'Всп лист'!$B$4,0)),"-")</f>
        <v>888</v>
      </c>
      <c r="AL21" s="119" t="str">
        <f>IFERROR(IF('Установка скидки'!$M$1=FALSE,F21*(1-$AH$1)/'Всп лист'!$B$2,ROUNDUP(F21*(1-$AH$1)/'Всп лист'!$C$3*'Всп лист'!$B$3*'Всп лист'!$B$4,0)),"-")</f>
        <v>-</v>
      </c>
      <c r="AM21" s="119" t="str">
        <f>IFERROR(IF('Установка скидки'!$M$1=FALSE,G21*(1-$AH$1)/'Всп лист'!$B$2,ROUNDUP(G21*(1-$AH$1)/'Всп лист'!$C$3*'Всп лист'!$B$3*'Всп лист'!$B$4,0)),"-")</f>
        <v>-</v>
      </c>
      <c r="AN21" s="104" t="str">
        <f>IFERROR(IF('Установка скидки'!$M$1=FALSE,H21*(1-$AH$1)/'Всп лист'!$B$2,ROUNDUP(H21*(1-$AH$1)/'Всп лист'!$C$3*'Всп лист'!$B$3*'Всп лист'!$B$4,0)),"-")</f>
        <v>-</v>
      </c>
      <c r="AO21" s="104" t="str">
        <f>IFERROR(IF('Установка скидки'!$M$1=FALSE,I21*(1-$AH$1)/'Всп лист'!$B$2,ROUNDUP(I21*(1-$AH$1)/'Всп лист'!$C$3*'Всп лист'!$B$3*'Всп лист'!$B$4,0)),"-")</f>
        <v>-</v>
      </c>
      <c r="AP21" s="104" t="str">
        <f>IFERROR(IF('Установка скидки'!$M$1=FALSE,J21*(1-$AH$1)/'Всп лист'!$B$2,ROUNDUP(J21*(1-$AH$1)/'Всп лист'!$C$3*'Всп лист'!$B$3*'Всп лист'!$B$4,0)),"-")</f>
        <v>-</v>
      </c>
      <c r="AQ21" s="104" t="str">
        <f>IFERROR(IF('Установка скидки'!$M$1=FALSE,K21*(1-$AH$1)/'Всп лист'!$B$2,ROUNDUP(K21*(1-$AH$1)/'Всп лист'!$C$3*'Всп лист'!$B$3*'Всп лист'!$B$4,0)),"-")</f>
        <v>-</v>
      </c>
      <c r="AR21" s="104" t="str">
        <f>IFERROR(IF('Установка скидки'!$M$1=FALSE,L21*(1-$AH$1)/'Всп лист'!$B$2,ROUNDUP(L21*(1-$AH$1)/'Всп лист'!$C$3*'Всп лист'!$B$3*'Всп лист'!$B$4,0)),"-")</f>
        <v>-</v>
      </c>
      <c r="AS21" s="104" t="str">
        <f>IFERROR(IF('Установка скидки'!$M$1=FALSE,M21*(1-$AH$1)/'Всп лист'!$B$2,ROUNDUP(M21*(1-$AH$1)/'Всп лист'!$C$3*'Всп лист'!$B$3*'Всп лист'!$B$4,0)),"-")</f>
        <v>-</v>
      </c>
      <c r="AT21" s="104" t="str">
        <f>IFERROR(IF('Установка скидки'!$M$1=FALSE,N21*(1-$AH$1)/'Всп лист'!$B$2,ROUNDUP(N21*(1-$AH$1)/'Всп лист'!$C$3*'Всп лист'!$B$3*'Всп лист'!$B$4,0)),"-")</f>
        <v>-</v>
      </c>
      <c r="AU21" s="104" t="str">
        <f>IFERROR(IF('Установка скидки'!$M$1=FALSE,O21*(1-$AH$1)/'Всп лист'!$B$2,ROUNDUP(O21*(1-$AH$1)/'Всп лист'!$C$3*'Всп лист'!$B$3*'Всп лист'!$B$4,0)),"-")</f>
        <v>-</v>
      </c>
      <c r="AV21" s="105" t="str">
        <f>IFERROR(IF('Установка скидки'!$M$1=FALSE,P21*(1-$AH$1)/'Всп лист'!$B$2,ROUNDUP(P21*(1-$AH$1)/'Всп лист'!$C$3*'Всп лист'!$B$3*'Всп лист'!$B$4,0)),"-")</f>
        <v>-</v>
      </c>
    </row>
    <row r="22" spans="1:53" ht="23.25" customHeight="1" x14ac:dyDescent="0.25">
      <c r="A22" s="1103" t="s">
        <v>307</v>
      </c>
      <c r="B22" s="1247" t="s">
        <v>0</v>
      </c>
      <c r="C22" s="1247" t="s">
        <v>0</v>
      </c>
      <c r="D22" s="1247" t="s">
        <v>0</v>
      </c>
      <c r="E22" s="1247" t="s">
        <v>0</v>
      </c>
      <c r="F22" s="1247" t="s">
        <v>0</v>
      </c>
      <c r="G22" s="1247" t="s">
        <v>0</v>
      </c>
      <c r="H22" s="983">
        <v>577</v>
      </c>
      <c r="I22" s="1247" t="s">
        <v>0</v>
      </c>
      <c r="J22" s="983">
        <v>615</v>
      </c>
      <c r="K22" s="983">
        <v>645</v>
      </c>
      <c r="L22" s="983">
        <v>669</v>
      </c>
      <c r="M22" s="1247" t="s">
        <v>0</v>
      </c>
      <c r="N22" s="983">
        <v>664</v>
      </c>
      <c r="O22" s="1247" t="s">
        <v>0</v>
      </c>
      <c r="P22" s="1247" t="s">
        <v>0</v>
      </c>
      <c r="Q22" s="1247" t="s">
        <v>0</v>
      </c>
      <c r="R22" s="983">
        <v>697</v>
      </c>
      <c r="S22" s="981">
        <v>761</v>
      </c>
      <c r="T22" s="1248" t="s">
        <v>0</v>
      </c>
      <c r="U22" s="983">
        <v>792</v>
      </c>
      <c r="V22" s="983">
        <v>851</v>
      </c>
      <c r="W22" s="983">
        <v>978</v>
      </c>
      <c r="X22" s="1247" t="s">
        <v>0</v>
      </c>
      <c r="Y22" s="983">
        <v>945</v>
      </c>
      <c r="Z22" s="1247" t="s">
        <v>0</v>
      </c>
      <c r="AA22" s="1247" t="s">
        <v>0</v>
      </c>
      <c r="AB22" s="1247" t="s">
        <v>0</v>
      </c>
      <c r="AC22" s="1247" t="s">
        <v>0</v>
      </c>
      <c r="AD22" s="984">
        <v>1277</v>
      </c>
      <c r="AE22" s="985">
        <v>1374</v>
      </c>
      <c r="AG22" s="97" t="s">
        <v>307</v>
      </c>
      <c r="AH22" s="116" t="str">
        <f>IFERROR(IF('Установка скидки'!$M$1=FALSE,B22*(1-$AH$1)/'Всп лист'!$B$2,ROUNDUP(B22*(1-$AH$1)/'Всп лист'!$C$3*'Всп лист'!$B$3*'Всп лист'!$B$4,0)),"-")</f>
        <v>-</v>
      </c>
      <c r="AI22" s="116" t="str">
        <f>IFERROR(IF('Установка скидки'!$M$1=FALSE,C22*(1-$AH$1)/'Всп лист'!$B$2,ROUNDUP(C22*(1-$AH$1)/'Всп лист'!$C$3*'Всп лист'!$B$3*'Всп лист'!$B$4,0)),"-")</f>
        <v>-</v>
      </c>
      <c r="AJ22" s="116" t="str">
        <f>IFERROR(IF('Установка скидки'!$M$1=FALSE,D22*(1-$AH$1)/'Всп лист'!$B$2,ROUNDUP(D22*(1-$AH$1)/'Всп лист'!$C$3*'Всп лист'!$B$3*'Всп лист'!$B$4,0)),"-")</f>
        <v>-</v>
      </c>
      <c r="AK22" s="116" t="str">
        <f>IFERROR(IF('Установка скидки'!$M$1=FALSE,E22*(1-$AH$1)/'Всп лист'!$B$2,ROUNDUP(E22*(1-$AH$1)/'Всп лист'!$C$3*'Всп лист'!$B$3*'Всп лист'!$B$4,0)),"-")</f>
        <v>-</v>
      </c>
      <c r="AL22" s="116" t="str">
        <f>IFERROR(IF('Установка скидки'!$M$1=FALSE,F22*(1-$AH$1)/'Всп лист'!$B$2,ROUNDUP(F22*(1-$AH$1)/'Всп лист'!$C$3*'Всп лист'!$B$3*'Всп лист'!$B$4,0)),"-")</f>
        <v>-</v>
      </c>
      <c r="AM22" s="116" t="str">
        <f>IFERROR(IF('Установка скидки'!$M$1=FALSE,G22*(1-$AH$1)/'Всп лист'!$B$2,ROUNDUP(G22*(1-$AH$1)/'Всп лист'!$C$3*'Всп лист'!$B$3*'Всп лист'!$B$4,0)),"-")</f>
        <v>-</v>
      </c>
      <c r="AN22" s="98">
        <f>IFERROR(IF('Установка скидки'!$M$1=FALSE,H22*(1-$AH$1)/'Всп лист'!$B$2,ROUNDUP(H22*(1-$AH$1)/'Всп лист'!$C$3*'Всп лист'!$B$3*'Всп лист'!$B$4,0)),"-")</f>
        <v>577</v>
      </c>
      <c r="AO22" s="98" t="str">
        <f>IFERROR(IF('Установка скидки'!$M$1=FALSE,I22*(1-$AH$1)/'Всп лист'!$B$2,ROUNDUP(I22*(1-$AH$1)/'Всп лист'!$C$3*'Всп лист'!$B$3*'Всп лист'!$B$4,0)),"-")</f>
        <v>-</v>
      </c>
      <c r="AP22" s="98">
        <f>IFERROR(IF('Установка скидки'!$M$1=FALSE,J22*(1-$AH$1)/'Всп лист'!$B$2,ROUNDUP(J22*(1-$AH$1)/'Всп лист'!$C$3*'Всп лист'!$B$3*'Всп лист'!$B$4,0)),"-")</f>
        <v>615</v>
      </c>
      <c r="AQ22" s="98">
        <f>IFERROR(IF('Установка скидки'!$M$1=FALSE,K22*(1-$AH$1)/'Всп лист'!$B$2,ROUNDUP(K22*(1-$AH$1)/'Всп лист'!$C$3*'Всп лист'!$B$3*'Всп лист'!$B$4,0)),"-")</f>
        <v>645</v>
      </c>
      <c r="AR22" s="98">
        <f>IFERROR(IF('Установка скидки'!$M$1=FALSE,L22*(1-$AH$1)/'Всп лист'!$B$2,ROUNDUP(L22*(1-$AH$1)/'Всп лист'!$C$3*'Всп лист'!$B$3*'Всп лист'!$B$4,0)),"-")</f>
        <v>669</v>
      </c>
      <c r="AS22" s="98" t="str">
        <f>IFERROR(IF('Установка скидки'!$M$1=FALSE,M22*(1-$AH$1)/'Всп лист'!$B$2,ROUNDUP(M22*(1-$AH$1)/'Всп лист'!$C$3*'Всп лист'!$B$3*'Всп лист'!$B$4,0)),"-")</f>
        <v>-</v>
      </c>
      <c r="AT22" s="98">
        <f>IFERROR(IF('Установка скидки'!$M$1=FALSE,N22*(1-$AH$1)/'Всп лист'!$B$2,ROUNDUP(N22*(1-$AH$1)/'Всп лист'!$C$3*'Всп лист'!$B$3*'Всп лист'!$B$4,0)),"-")</f>
        <v>664</v>
      </c>
      <c r="AU22" s="98" t="str">
        <f>IFERROR(IF('Установка скидки'!$M$1=FALSE,O22*(1-$AH$1)/'Всп лист'!$B$2,ROUNDUP(O22*(1-$AH$1)/'Всп лист'!$C$3*'Всп лист'!$B$3*'Всп лист'!$B$4,0)),"-")</f>
        <v>-</v>
      </c>
      <c r="AV22" s="99" t="str">
        <f>IFERROR(IF('Установка скидки'!$M$1=FALSE,P22*(1-$AH$1)/'Всп лист'!$B$2,ROUNDUP(P22*(1-$AH$1)/'Всп лист'!$C$3*'Всп лист'!$B$3*'Всп лист'!$B$4,0)),"-")</f>
        <v>-</v>
      </c>
    </row>
    <row r="23" spans="1:53" ht="23.25" customHeight="1" x14ac:dyDescent="0.25">
      <c r="A23" s="1098" t="s">
        <v>593</v>
      </c>
      <c r="B23" s="1242" t="s">
        <v>0</v>
      </c>
      <c r="C23" s="1242" t="s">
        <v>0</v>
      </c>
      <c r="D23" s="1242" t="s">
        <v>0</v>
      </c>
      <c r="E23" s="1242" t="s">
        <v>0</v>
      </c>
      <c r="F23" s="1242" t="s">
        <v>0</v>
      </c>
      <c r="G23" s="1242" t="s">
        <v>0</v>
      </c>
      <c r="H23" s="978">
        <v>1508</v>
      </c>
      <c r="I23" s="1242" t="s">
        <v>0</v>
      </c>
      <c r="J23" s="978">
        <v>1553</v>
      </c>
      <c r="K23" s="978">
        <v>1554</v>
      </c>
      <c r="L23" s="1242" t="s">
        <v>0</v>
      </c>
      <c r="M23" s="1242" t="s">
        <v>0</v>
      </c>
      <c r="N23" s="978">
        <v>1684</v>
      </c>
      <c r="O23" s="1242" t="s">
        <v>0</v>
      </c>
      <c r="P23" s="1242" t="s">
        <v>0</v>
      </c>
      <c r="Q23" s="1242" t="s">
        <v>0</v>
      </c>
      <c r="R23" s="978">
        <v>1779</v>
      </c>
      <c r="S23" s="1242" t="s">
        <v>0</v>
      </c>
      <c r="T23" s="1242" t="s">
        <v>0</v>
      </c>
      <c r="U23" s="978">
        <v>1929</v>
      </c>
      <c r="V23" s="978">
        <v>2078</v>
      </c>
      <c r="W23" s="978">
        <v>2399</v>
      </c>
      <c r="X23" s="1242" t="s">
        <v>0</v>
      </c>
      <c r="Y23" s="978">
        <v>2315</v>
      </c>
      <c r="Z23" s="1242" t="s">
        <v>0</v>
      </c>
      <c r="AA23" s="986">
        <v>2626</v>
      </c>
      <c r="AB23" s="978">
        <v>2937</v>
      </c>
      <c r="AC23" s="1242" t="s">
        <v>0</v>
      </c>
      <c r="AD23" s="978">
        <v>3381</v>
      </c>
      <c r="AE23" s="979">
        <v>3403</v>
      </c>
      <c r="AG23" s="103" t="s">
        <v>308</v>
      </c>
      <c r="AH23" s="118" t="str">
        <f>IFERROR(IF('Установка скидки'!$M$1=FALSE,B23*(1-$AH$1)/'Всп лист'!$B$2,ROUNDUP(B23*(1-$AH$1)/'Всп лист'!$C$3*'Всп лист'!$B$3*'Всп лист'!$B$4,0)),"-")</f>
        <v>-</v>
      </c>
      <c r="AI23" s="118" t="str">
        <f>IFERROR(IF('Установка скидки'!$M$1=FALSE,C23*(1-$AH$1)/'Всп лист'!$B$2,ROUNDUP(C23*(1-$AH$1)/'Всп лист'!$C$3*'Всп лист'!$B$3*'Всп лист'!$B$4,0)),"-")</f>
        <v>-</v>
      </c>
      <c r="AJ23" s="118" t="str">
        <f>IFERROR(IF('Установка скидки'!$M$1=FALSE,D23*(1-$AH$1)/'Всп лист'!$B$2,ROUNDUP(D23*(1-$AH$1)/'Всп лист'!$C$3*'Всп лист'!$B$3*'Всп лист'!$B$4,0)),"-")</f>
        <v>-</v>
      </c>
      <c r="AK23" s="118" t="str">
        <f>IFERROR(IF('Установка скидки'!$M$1=FALSE,E23*(1-$AH$1)/'Всп лист'!$B$2,ROUNDUP(E23*(1-$AH$1)/'Всп лист'!$C$3*'Всп лист'!$B$3*'Всп лист'!$B$4,0)),"-")</f>
        <v>-</v>
      </c>
      <c r="AL23" s="119" t="str">
        <f>IFERROR(IF('Установка скидки'!$M$1=FALSE,F23*(1-$AH$1)/'Всп лист'!$B$2,ROUNDUP(F23*(1-$AH$1)/'Всп лист'!$C$3*'Всп лист'!$B$3*'Всп лист'!$B$4,0)),"-")</f>
        <v>-</v>
      </c>
      <c r="AM23" s="119" t="str">
        <f>IFERROR(IF('Установка скидки'!$M$1=FALSE,G23*(1-$AH$1)/'Всп лист'!$B$2,ROUNDUP(G23*(1-$AH$1)/'Всп лист'!$C$3*'Всп лист'!$B$3*'Всп лист'!$B$4,0)),"-")</f>
        <v>-</v>
      </c>
      <c r="AN23" s="104">
        <f>IFERROR(IF('Установка скидки'!$M$1=FALSE,H23*(1-$AH$1)/'Всп лист'!$B$2,ROUNDUP(H23*(1-$AH$1)/'Всп лист'!$C$3*'Всп лист'!$B$3*'Всп лист'!$B$4,0)),"-")</f>
        <v>1508</v>
      </c>
      <c r="AO23" s="104" t="str">
        <f>IFERROR(IF('Установка скидки'!$M$1=FALSE,I23*(1-$AH$1)/'Всп лист'!$B$2,ROUNDUP(I23*(1-$AH$1)/'Всп лист'!$C$3*'Всп лист'!$B$3*'Всп лист'!$B$4,0)),"-")</f>
        <v>-</v>
      </c>
      <c r="AP23" s="104">
        <f>IFERROR(IF('Установка скидки'!$M$1=FALSE,J23*(1-$AH$1)/'Всп лист'!$B$2,ROUNDUP(J23*(1-$AH$1)/'Всп лист'!$C$3*'Всп лист'!$B$3*'Всп лист'!$B$4,0)),"-")</f>
        <v>1553</v>
      </c>
      <c r="AQ23" s="104">
        <f>IFERROR(IF('Установка скидки'!$M$1=FALSE,K23*(1-$AH$1)/'Всп лист'!$B$2,ROUNDUP(K23*(1-$AH$1)/'Всп лист'!$C$3*'Всп лист'!$B$3*'Всп лист'!$B$4,0)),"-")</f>
        <v>1554</v>
      </c>
      <c r="AR23" s="104" t="str">
        <f>IFERROR(IF('Установка скидки'!$M$1=FALSE,L23*(1-$AH$1)/'Всп лист'!$B$2,ROUNDUP(L23*(1-$AH$1)/'Всп лист'!$C$3*'Всп лист'!$B$3*'Всп лист'!$B$4,0)),"-")</f>
        <v>-</v>
      </c>
      <c r="AS23" s="104" t="str">
        <f>IFERROR(IF('Установка скидки'!$M$1=FALSE,M23*(1-$AH$1)/'Всп лист'!$B$2,ROUNDUP(M23*(1-$AH$1)/'Всп лист'!$C$3*'Всп лист'!$B$3*'Всп лист'!$B$4,0)),"-")</f>
        <v>-</v>
      </c>
      <c r="AT23" s="104">
        <f>IFERROR(IF('Установка скидки'!$M$1=FALSE,N23*(1-$AH$1)/'Всп лист'!$B$2,ROUNDUP(N23*(1-$AH$1)/'Всп лист'!$C$3*'Всп лист'!$B$3*'Всп лист'!$B$4,0)),"-")</f>
        <v>1684</v>
      </c>
      <c r="AU23" s="104" t="str">
        <f>IFERROR(IF('Установка скидки'!$M$1=FALSE,O23*(1-$AH$1)/'Всп лист'!$B$2,ROUNDUP(O23*(1-$AH$1)/'Всп лист'!$C$3*'Всп лист'!$B$3*'Всп лист'!$B$4,0)),"-")</f>
        <v>-</v>
      </c>
      <c r="AV23" s="105" t="str">
        <f>IFERROR(IF('Установка скидки'!$M$1=FALSE,P23*(1-$AH$1)/'Всп лист'!$B$2,ROUNDUP(P23*(1-$AH$1)/'Всп лист'!$C$3*'Всп лист'!$B$3*'Всп лист'!$B$4,0)),"-")</f>
        <v>-</v>
      </c>
    </row>
    <row r="24" spans="1:53" ht="23.25" customHeight="1" thickBot="1" x14ac:dyDescent="0.3">
      <c r="A24" s="1099" t="s">
        <v>309</v>
      </c>
      <c r="B24" s="1243" t="s">
        <v>0</v>
      </c>
      <c r="C24" s="1243" t="s">
        <v>0</v>
      </c>
      <c r="D24" s="1243" t="s">
        <v>0</v>
      </c>
      <c r="E24" s="1243" t="s">
        <v>0</v>
      </c>
      <c r="F24" s="1243" t="s">
        <v>0</v>
      </c>
      <c r="G24" s="1243" t="s">
        <v>0</v>
      </c>
      <c r="H24" s="1243" t="s">
        <v>0</v>
      </c>
      <c r="I24" s="1243" t="s">
        <v>0</v>
      </c>
      <c r="J24" s="1243" t="s">
        <v>0</v>
      </c>
      <c r="K24" s="980">
        <v>1799</v>
      </c>
      <c r="L24" s="980">
        <v>1865</v>
      </c>
      <c r="M24" s="1243" t="s">
        <v>0</v>
      </c>
      <c r="N24" s="980">
        <v>1852</v>
      </c>
      <c r="O24" s="1243" t="s">
        <v>0</v>
      </c>
      <c r="P24" s="980">
        <v>1895</v>
      </c>
      <c r="Q24" s="1243" t="s">
        <v>0</v>
      </c>
      <c r="R24" s="1243" t="s">
        <v>0</v>
      </c>
      <c r="S24" s="980">
        <v>2016</v>
      </c>
      <c r="T24" s="1243" t="s">
        <v>0</v>
      </c>
      <c r="U24" s="1243" t="s">
        <v>0</v>
      </c>
      <c r="V24" s="1243" t="s">
        <v>0</v>
      </c>
      <c r="W24" s="1243" t="s">
        <v>0</v>
      </c>
      <c r="X24" s="1243" t="s">
        <v>0</v>
      </c>
      <c r="Y24" s="1243" t="s">
        <v>0</v>
      </c>
      <c r="Z24" s="1243" t="s">
        <v>0</v>
      </c>
      <c r="AA24" s="987">
        <v>2538</v>
      </c>
      <c r="AB24" s="1243" t="s">
        <v>0</v>
      </c>
      <c r="AC24" s="1243" t="s">
        <v>0</v>
      </c>
      <c r="AD24" s="1243" t="s">
        <v>0</v>
      </c>
      <c r="AE24" s="1244" t="s">
        <v>0</v>
      </c>
      <c r="AG24" s="107" t="s">
        <v>309</v>
      </c>
      <c r="AH24" s="111" t="str">
        <f>IFERROR(IF('Установка скидки'!$M$1=FALSE,B24*(1-$AH$1)/'Всп лист'!$B$2,ROUNDUP(B24*(1-$AH$1)/'Всп лист'!$C$3*'Всп лист'!$B$3*'Всп лист'!$B$4,0)),"-")</f>
        <v>-</v>
      </c>
      <c r="AI24" s="111" t="str">
        <f>IFERROR(IF('Установка скидки'!$M$1=FALSE,C24*(1-$AH$1)/'Всп лист'!$B$2,ROUNDUP(C24*(1-$AH$1)/'Всп лист'!$C$3*'Всп лист'!$B$3*'Всп лист'!$B$4,0)),"-")</f>
        <v>-</v>
      </c>
      <c r="AJ24" s="111" t="str">
        <f>IFERROR(IF('Установка скидки'!$M$1=FALSE,D24*(1-$AH$1)/'Всп лист'!$B$2,ROUNDUP(D24*(1-$AH$1)/'Всп лист'!$C$3*'Всп лист'!$B$3*'Всп лист'!$B$4,0)),"-")</f>
        <v>-</v>
      </c>
      <c r="AK24" s="111" t="str">
        <f>IFERROR(IF('Установка скидки'!$M$1=FALSE,E24*(1-$AH$1)/'Всп лист'!$B$2,ROUNDUP(E24*(1-$AH$1)/'Всп лист'!$C$3*'Всп лист'!$B$3*'Всп лист'!$B$4,0)),"-")</f>
        <v>-</v>
      </c>
      <c r="AL24" s="111" t="str">
        <f>IFERROR(IF('Установка скидки'!$M$1=FALSE,F24*(1-$AH$1)/'Всп лист'!$B$2,ROUNDUP(F24*(1-$AH$1)/'Всп лист'!$C$3*'Всп лист'!$B$3*'Всп лист'!$B$4,0)),"-")</f>
        <v>-</v>
      </c>
      <c r="AM24" s="111" t="str">
        <f>IFERROR(IF('Установка скидки'!$M$1=FALSE,G24*(1-$AH$1)/'Всп лист'!$B$2,ROUNDUP(G24*(1-$AH$1)/'Всп лист'!$C$3*'Всп лист'!$B$3*'Всп лист'!$B$4,0)),"-")</f>
        <v>-</v>
      </c>
      <c r="AN24" s="111" t="str">
        <f>IFERROR(IF('Установка скидки'!$M$1=FALSE,H24*(1-$AH$1)/'Всп лист'!$B$2,ROUNDUP(H24*(1-$AH$1)/'Всп лист'!$C$3*'Всп лист'!$B$3*'Всп лист'!$B$4,0)),"-")</f>
        <v>-</v>
      </c>
      <c r="AO24" s="111" t="str">
        <f>IFERROR(IF('Установка скидки'!$M$1=FALSE,I24*(1-$AH$1)/'Всп лист'!$B$2,ROUNDUP(I24*(1-$AH$1)/'Всп лист'!$C$3*'Всп лист'!$B$3*'Всп лист'!$B$4,0)),"-")</f>
        <v>-</v>
      </c>
      <c r="AP24" s="111" t="str">
        <f>IFERROR(IF('Установка скидки'!$M$1=FALSE,J24*(1-$AH$1)/'Всп лист'!$B$2,ROUNDUP(J24*(1-$AH$1)/'Всп лист'!$C$3*'Всп лист'!$B$3*'Всп лист'!$B$4,0)),"-")</f>
        <v>-</v>
      </c>
      <c r="AQ24" s="111">
        <f>IFERROR(IF('Установка скидки'!$M$1=FALSE,K24*(1-$AH$1)/'Всп лист'!$B$2,ROUNDUP(K24*(1-$AH$1)/'Всп лист'!$C$3*'Всп лист'!$B$3*'Всп лист'!$B$4,0)),"-")</f>
        <v>1799</v>
      </c>
      <c r="AR24" s="111">
        <f>IFERROR(IF('Установка скидки'!$M$1=FALSE,L24*(1-$AH$1)/'Всп лист'!$B$2,ROUNDUP(L24*(1-$AH$1)/'Всп лист'!$C$3*'Всп лист'!$B$3*'Всп лист'!$B$4,0)),"-")</f>
        <v>1865</v>
      </c>
      <c r="AS24" s="111" t="str">
        <f>IFERROR(IF('Установка скидки'!$M$1=FALSE,M24*(1-$AH$1)/'Всп лист'!$B$2,ROUNDUP(M24*(1-$AH$1)/'Всп лист'!$C$3*'Всп лист'!$B$3*'Всп лист'!$B$4,0)),"-")</f>
        <v>-</v>
      </c>
      <c r="AT24" s="111">
        <f>IFERROR(IF('Установка скидки'!$M$1=FALSE,N24*(1-$AH$1)/'Всп лист'!$B$2,ROUNDUP(N24*(1-$AH$1)/'Всп лист'!$C$3*'Всп лист'!$B$3*'Всп лист'!$B$4,0)),"-")</f>
        <v>1852</v>
      </c>
      <c r="AU24" s="111" t="str">
        <f>IFERROR(IF('Установка скидки'!$M$1=FALSE,O24*(1-$AH$1)/'Всп лист'!$B$2,ROUNDUP(O24*(1-$AH$1)/'Всп лист'!$C$3*'Всп лист'!$B$3*'Всп лист'!$B$4,0)),"-")</f>
        <v>-</v>
      </c>
      <c r="AV24" s="112">
        <f>IFERROR(IF('Установка скидки'!$M$1=FALSE,P24*(1-$AH$1)/'Всп лист'!$B$2,ROUNDUP(P24*(1-$AH$1)/'Всп лист'!$C$3*'Всп лист'!$B$3*'Всп лист'!$B$4,0)),"-")</f>
        <v>1895</v>
      </c>
    </row>
    <row r="25" spans="1:53" ht="27" customHeight="1" thickBot="1" x14ac:dyDescent="0.3">
      <c r="A25" s="80"/>
      <c r="B25" s="80"/>
      <c r="C25" s="80"/>
      <c r="D25" s="80"/>
      <c r="E25" s="80"/>
      <c r="F25" s="121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G25" s="113" t="s">
        <v>170</v>
      </c>
      <c r="AH25" s="375" t="s">
        <v>275</v>
      </c>
      <c r="AI25" s="374" t="s">
        <v>195</v>
      </c>
      <c r="AJ25" s="114" t="s">
        <v>196</v>
      </c>
      <c r="AK25" s="114" t="s">
        <v>276</v>
      </c>
      <c r="AL25" s="114" t="s">
        <v>197</v>
      </c>
      <c r="AM25" s="114" t="s">
        <v>199</v>
      </c>
      <c r="AN25" s="114" t="s">
        <v>200</v>
      </c>
      <c r="AO25" s="114" t="s">
        <v>201</v>
      </c>
      <c r="AP25" s="114" t="s">
        <v>202</v>
      </c>
      <c r="AQ25" s="114" t="s">
        <v>277</v>
      </c>
      <c r="AR25" s="114" t="s">
        <v>203</v>
      </c>
      <c r="AS25" s="114" t="s">
        <v>278</v>
      </c>
      <c r="AT25" s="114" t="s">
        <v>279</v>
      </c>
      <c r="AU25" s="114" t="s">
        <v>280</v>
      </c>
      <c r="AV25" s="115" t="s">
        <v>281</v>
      </c>
      <c r="AW25" s="80"/>
      <c r="AX25" s="80"/>
      <c r="AY25" s="80"/>
      <c r="AZ25" s="80"/>
    </row>
    <row r="26" spans="1:53" ht="20.25" customHeight="1" x14ac:dyDescent="0.2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G26" s="376" t="s">
        <v>306</v>
      </c>
      <c r="AH26" s="98">
        <f>IFERROR(IF('Установка скидки'!$M$1=FALSE,Q20*(1-$AH$1)/'Всп лист'!$B$2,ROUNDUP(Q20*(1-$AH$1)/'Всп лист'!$C$3*'Всп лист'!$B$3*'Всп лист'!$B$4,0)),"-")</f>
        <v>635</v>
      </c>
      <c r="AI26" s="98">
        <f>IFERROR(IF('Установка скидки'!$M$1=FALSE,R20*(1-$AH$1)/'Всп лист'!$B$2,ROUNDUP(R20*(1-$AH$1)/'Всп лист'!$C$3*'Всп лист'!$B$3*'Всп лист'!$B$4,0)),"-")</f>
        <v>658</v>
      </c>
      <c r="AJ26" s="98">
        <f>IFERROR(IF('Установка скидки'!$M$1=FALSE,S20*(1-$AH$1)/'Всп лист'!$B$2,ROUNDUP(S20*(1-$AH$1)/'Всп лист'!$C$3*'Всп лист'!$B$3*'Всп лист'!$B$4,0)),"-")</f>
        <v>821</v>
      </c>
      <c r="AK26" s="98" t="str">
        <f>IFERROR(IF('Установка скидки'!$M$1=FALSE,T20*(1-$AH$1)/'Всп лист'!$B$2,ROUNDUP(T20*(1-$AH$1)/'Всп лист'!$C$3*'Всп лист'!$B$3*'Всп лист'!$B$4,0)),"-")</f>
        <v>-</v>
      </c>
      <c r="AL26" s="98">
        <f>IFERROR(IF('Установка скидки'!$M$1=FALSE,U20*(1-$AH$1)/'Всп лист'!$B$2,ROUNDUP(U20*(1-$AH$1)/'Всп лист'!$C$3*'Всп лист'!$B$3*'Всп лист'!$B$4,0)),"-")</f>
        <v>684</v>
      </c>
      <c r="AM26" s="98">
        <f>IFERROR(IF('Установка скидки'!$M$1=FALSE,V20*(1-$AH$1)/'Всп лист'!$B$2,ROUNDUP(V20*(1-$AH$1)/'Всп лист'!$C$3*'Всп лист'!$B$3*'Всп лист'!$B$4,0)),"-")</f>
        <v>734</v>
      </c>
      <c r="AN26" s="98">
        <f>IFERROR(IF('Установка скидки'!$M$1=FALSE,W20*(1-$AH$1)/'Всп лист'!$B$2,ROUNDUP(W20*(1-$AH$1)/'Всп лист'!$C$3*'Всп лист'!$B$3*'Всп лист'!$B$4,0)),"-")</f>
        <v>839</v>
      </c>
      <c r="AO26" s="98">
        <f>IFERROR(IF('Установка скидки'!$M$1=FALSE,X20*(1-$AH$1)/'Всп лист'!$B$2,ROUNDUP(X20*(1-$AH$1)/'Всп лист'!$C$3*'Всп лист'!$B$3*'Всп лист'!$B$4,0)),"-")</f>
        <v>1821</v>
      </c>
      <c r="AP26" s="98">
        <f>IFERROR(IF('Установка скидки'!$M$1=FALSE,Y20*(1-$AH$1)/'Всп лист'!$B$2,ROUNDUP(Y20*(1-$AH$1)/'Всп лист'!$C$3*'Всп лист'!$B$3*'Всп лист'!$B$4,0)),"-")</f>
        <v>811</v>
      </c>
      <c r="AQ26" s="98">
        <f>IFERROR(IF('Установка скидки'!$M$1=FALSE,Z20*(1-$AH$1)/'Всп лист'!$B$2,ROUNDUP(Z20*(1-$AH$1)/'Всп лист'!$C$3*'Всп лист'!$B$3*'Всп лист'!$B$4,0)),"-")</f>
        <v>1847</v>
      </c>
      <c r="AR26" s="98">
        <f>IFERROR(IF('Установка скидки'!$M$1=FALSE,AA20*(1-$AH$1)/'Всп лист'!$B$2,ROUNDUP(AA20*(1-$AH$1)/'Всп лист'!$C$3*'Всп лист'!$B$3*'Всп лист'!$B$4,0)),"-")</f>
        <v>1096</v>
      </c>
      <c r="AS26" s="98">
        <f>IFERROR(IF('Установка скидки'!$M$1=FALSE,AB20*(1-$AH$1)/'Всп лист'!$B$2,ROUNDUP(AB20*(1-$AH$1)/'Всп лист'!$C$3*'Всп лист'!$B$3*'Всп лист'!$B$4,0)),"-")</f>
        <v>1016</v>
      </c>
      <c r="AT26" s="98">
        <f>IFERROR(IF('Установка скидки'!$M$1=FALSE,AC20*(1-$AH$1)/'Всп лист'!$B$2,ROUNDUP(AC20*(1-$AH$1)/'Всп лист'!$C$3*'Всп лист'!$B$3*'Всп лист'!$B$4,0)),"-")</f>
        <v>2315</v>
      </c>
      <c r="AU26" s="98" t="str">
        <f>IFERROR(IF('Установка скидки'!$M$1=FALSE,AD20*(1-$AH$1)/'Всп лист'!$B$2,ROUNDUP(AD20*(1-$AH$1)/'Всп лист'!$C$3*'Всп лист'!$B$3*'Всп лист'!$B$4,0)),"-")</f>
        <v>-</v>
      </c>
      <c r="AV26" s="99" t="str">
        <f>IFERROR(IF('Установка скидки'!$M$1=FALSE,AE20*(1-$AH$1)/'Всп лист'!$B$2,ROUNDUP(AE20*(1-$AH$1)/'Всп лист'!$C$3*'Всп лист'!$B$3*'Всп лист'!$B$4,0)),"-")</f>
        <v>-</v>
      </c>
      <c r="AW26" s="80"/>
      <c r="AX26" s="80"/>
      <c r="AY26" s="80"/>
      <c r="AZ26" s="80"/>
      <c r="BA26" s="80"/>
    </row>
    <row r="27" spans="1:53" ht="18.75" customHeight="1" x14ac:dyDescent="0.25">
      <c r="A27" s="122" t="s">
        <v>224</v>
      </c>
      <c r="B27" s="80"/>
      <c r="C27" s="123"/>
      <c r="D27" s="124"/>
      <c r="E27" s="125"/>
      <c r="F27" s="125"/>
      <c r="G27" s="12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G27" s="103" t="s">
        <v>310</v>
      </c>
      <c r="AH27" s="104" t="str">
        <f>IFERROR(IF('Установка скидки'!$M$1=FALSE,Q21*(1-$AH$1)/'Всп лист'!$B$2,ROUNDUP(Q21*(1-$AH$1)/'Всп лист'!$C$3*'Всп лист'!$B$3*'Всп лист'!$B$4,0)),"-")</f>
        <v>-</v>
      </c>
      <c r="AI27" s="104" t="str">
        <f>IFERROR(IF('Установка скидки'!$M$1=FALSE,R21*(1-$AH$1)/'Всп лист'!$B$2,ROUNDUP(R21*(1-$AH$1)/'Всп лист'!$C$3*'Всп лист'!$B$3*'Всп лист'!$B$4,0)),"-")</f>
        <v>-</v>
      </c>
      <c r="AJ27" s="104" t="str">
        <f>IFERROR(IF('Установка скидки'!$M$1=FALSE,S21*(1-$AH$1)/'Всп лист'!$B$2,ROUNDUP(S21*(1-$AH$1)/'Всп лист'!$C$3*'Всп лист'!$B$3*'Всп лист'!$B$4,0)),"-")</f>
        <v>-</v>
      </c>
      <c r="AK27" s="104" t="str">
        <f>IFERROR(IF('Установка скидки'!$M$1=FALSE,T21*(1-$AH$1)/'Всп лист'!$B$2,ROUNDUP(T21*(1-$AH$1)/'Всп лист'!$C$3*'Всп лист'!$B$3*'Всп лист'!$B$4,0)),"-")</f>
        <v>-</v>
      </c>
      <c r="AL27" s="104" t="str">
        <f>IFERROR(IF('Установка скидки'!$M$1=FALSE,U21*(1-$AH$1)/'Всп лист'!$B$2,ROUNDUP(U21*(1-$AH$1)/'Всп лист'!$C$3*'Всп лист'!$B$3*'Всп лист'!$B$4,0)),"-")</f>
        <v>-</v>
      </c>
      <c r="AM27" s="104" t="str">
        <f>IFERROR(IF('Установка скидки'!$M$1=FALSE,V21*(1-$AH$1)/'Всп лист'!$B$2,ROUNDUP(V21*(1-$AH$1)/'Всп лист'!$C$3*'Всп лист'!$B$3*'Всп лист'!$B$4,0)),"-")</f>
        <v>-</v>
      </c>
      <c r="AN27" s="104" t="str">
        <f>IFERROR(IF('Установка скидки'!$M$1=FALSE,W21*(1-$AH$1)/'Всп лист'!$B$2,ROUNDUP(W21*(1-$AH$1)/'Всп лист'!$C$3*'Всп лист'!$B$3*'Всп лист'!$B$4,0)),"-")</f>
        <v>-</v>
      </c>
      <c r="AO27" s="104" t="str">
        <f>IFERROR(IF('Установка скидки'!$M$1=FALSE,X21*(1-$AH$1)/'Всп лист'!$B$2,ROUNDUP(X21*(1-$AH$1)/'Всп лист'!$C$3*'Всп лист'!$B$3*'Всп лист'!$B$4,0)),"-")</f>
        <v>-</v>
      </c>
      <c r="AP27" s="104" t="str">
        <f>IFERROR(IF('Установка скидки'!$M$1=FALSE,Y21*(1-$AH$1)/'Всп лист'!$B$2,ROUNDUP(Y21*(1-$AH$1)/'Всп лист'!$C$3*'Всп лист'!$B$3*'Всп лист'!$B$4,0)),"-")</f>
        <v>-</v>
      </c>
      <c r="AQ27" s="104" t="str">
        <f>IFERROR(IF('Установка скидки'!$M$1=FALSE,Z21*(1-$AH$1)/'Всп лист'!$B$2,ROUNDUP(Z21*(1-$AH$1)/'Всп лист'!$C$3*'Всп лист'!$B$3*'Всп лист'!$B$4,0)),"-")</f>
        <v>-</v>
      </c>
      <c r="AR27" s="104" t="str">
        <f>IFERROR(IF('Установка скидки'!$M$1=FALSE,AA21*(1-$AH$1)/'Всп лист'!$B$2,ROUNDUP(AA21*(1-$AH$1)/'Всп лист'!$C$3*'Всп лист'!$B$3*'Всп лист'!$B$4,0)),"-")</f>
        <v>-</v>
      </c>
      <c r="AS27" s="104" t="str">
        <f>IFERROR(IF('Установка скидки'!$M$1=FALSE,AB21*(1-$AH$1)/'Всп лист'!$B$2,ROUNDUP(AB21*(1-$AH$1)/'Всп лист'!$C$3*'Всп лист'!$B$3*'Всп лист'!$B$4,0)),"-")</f>
        <v>-</v>
      </c>
      <c r="AT27" s="104" t="str">
        <f>IFERROR(IF('Установка скидки'!$M$1=FALSE,AC21*(1-$AH$1)/'Всп лист'!$B$2,ROUNDUP(AC21*(1-$AH$1)/'Всп лист'!$C$3*'Всп лист'!$B$3*'Всп лист'!$B$4,0)),"-")</f>
        <v>-</v>
      </c>
      <c r="AU27" s="104" t="str">
        <f>IFERROR(IF('Установка скидки'!$M$1=FALSE,AD21*(1-$AH$1)/'Всп лист'!$B$2,ROUNDUP(AD21*(1-$AH$1)/'Всп лист'!$C$3*'Всп лист'!$B$3*'Всп лист'!$B$4,0)),"-")</f>
        <v>-</v>
      </c>
      <c r="AV27" s="105" t="str">
        <f>IFERROR(IF('Установка скидки'!$M$1=FALSE,AE21*(1-$AH$1)/'Всп лист'!$B$2,ROUNDUP(AE21*(1-$AH$1)/'Всп лист'!$C$3*'Всп лист'!$B$3*'Всп лист'!$B$4,0)),"-")</f>
        <v>-</v>
      </c>
      <c r="AW27" s="80"/>
      <c r="AX27" s="80"/>
      <c r="AY27" s="80"/>
      <c r="AZ27" s="80"/>
      <c r="BA27" s="80"/>
    </row>
    <row r="28" spans="1:53" ht="21" customHeight="1" x14ac:dyDescent="0.25">
      <c r="A28" s="121" t="s">
        <v>168</v>
      </c>
      <c r="B28" s="80"/>
      <c r="C28" s="1399"/>
      <c r="D28" s="140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G28" s="97" t="s">
        <v>307</v>
      </c>
      <c r="AH28" s="98" t="str">
        <f>IFERROR(IF('Установка скидки'!$M$1=FALSE,Q22*(1-$AH$1)/'Всп лист'!$B$2,ROUNDUP(Q22*(1-$AH$1)/'Всп лист'!$C$3*'Всп лист'!$B$3*'Всп лист'!$B$4,0)),"-")</f>
        <v>-</v>
      </c>
      <c r="AI28" s="98">
        <f>IFERROR(IF('Установка скидки'!$M$1=FALSE,R22*(1-$AH$1)/'Всп лист'!$B$2,ROUNDUP(R22*(1-$AH$1)/'Всп лист'!$C$3*'Всп лист'!$B$3*'Всп лист'!$B$4,0)),"-")</f>
        <v>697</v>
      </c>
      <c r="AJ28" s="98">
        <f>IFERROR(IF('Установка скидки'!$M$1=FALSE,S22*(1-$AH$1)/'Всп лист'!$B$2,ROUNDUP(S22*(1-$AH$1)/'Всп лист'!$C$3*'Всп лист'!$B$3*'Всп лист'!$B$4,0)),"-")</f>
        <v>761</v>
      </c>
      <c r="AK28" s="98" t="str">
        <f>IFERROR(IF('Установка скидки'!$M$1=FALSE,T22*(1-$AH$1)/'Всп лист'!$B$2,ROUNDUP(T22*(1-$AH$1)/'Всп лист'!$C$3*'Всп лист'!$B$3*'Всп лист'!$B$4,0)),"-")</f>
        <v>-</v>
      </c>
      <c r="AL28" s="98">
        <f>IFERROR(IF('Установка скидки'!$M$1=FALSE,U22*(1-$AH$1)/'Всп лист'!$B$2,ROUNDUP(U22*(1-$AH$1)/'Всп лист'!$C$3*'Всп лист'!$B$3*'Всп лист'!$B$4,0)),"-")</f>
        <v>792</v>
      </c>
      <c r="AM28" s="98">
        <f>IFERROR(IF('Установка скидки'!$M$1=FALSE,V22*(1-$AH$1)/'Всп лист'!$B$2,ROUNDUP(V22*(1-$AH$1)/'Всп лист'!$C$3*'Всп лист'!$B$3*'Всп лист'!$B$4,0)),"-")</f>
        <v>851</v>
      </c>
      <c r="AN28" s="98">
        <f>IFERROR(IF('Установка скидки'!$M$1=FALSE,W22*(1-$AH$1)/'Всп лист'!$B$2,ROUNDUP(W22*(1-$AH$1)/'Всп лист'!$C$3*'Всп лист'!$B$3*'Всп лист'!$B$4,0)),"-")</f>
        <v>978</v>
      </c>
      <c r="AO28" s="98" t="str">
        <f>IFERROR(IF('Установка скидки'!$M$1=FALSE,X22*(1-$AH$1)/'Всп лист'!$B$2,ROUNDUP(X22*(1-$AH$1)/'Всп лист'!$C$3*'Всп лист'!$B$3*'Всп лист'!$B$4,0)),"-")</f>
        <v>-</v>
      </c>
      <c r="AP28" s="98">
        <f>IFERROR(IF('Установка скидки'!$M$1=FALSE,Y22*(1-$AH$1)/'Всп лист'!$B$2,ROUNDUP(Y22*(1-$AH$1)/'Всп лист'!$C$3*'Всп лист'!$B$3*'Всп лист'!$B$4,0)),"-")</f>
        <v>945</v>
      </c>
      <c r="AQ28" s="98" t="str">
        <f>IFERROR(IF('Установка скидки'!$M$1=FALSE,Z22*(1-$AH$1)/'Всп лист'!$B$2,ROUNDUP(Z22*(1-$AH$1)/'Всп лист'!$C$3*'Всп лист'!$B$3*'Всп лист'!$B$4,0)),"-")</f>
        <v>-</v>
      </c>
      <c r="AR28" s="98" t="str">
        <f>IFERROR(IF('Установка скидки'!$M$1=FALSE,AA22*(1-$AH$1)/'Всп лист'!$B$2,ROUNDUP(AA22*(1-$AH$1)/'Всп лист'!$C$3*'Всп лист'!$B$3*'Всп лист'!$B$4,0)),"-")</f>
        <v>-</v>
      </c>
      <c r="AS28" s="98" t="str">
        <f>IFERROR(IF('Установка скидки'!$M$1=FALSE,AB22*(1-$AH$1)/'Всп лист'!$B$2,ROUNDUP(AB22*(1-$AH$1)/'Всп лист'!$C$3*'Всп лист'!$B$3*'Всп лист'!$B$4,0)),"-")</f>
        <v>-</v>
      </c>
      <c r="AT28" s="98" t="str">
        <f>IFERROR(IF('Установка скидки'!$M$1=FALSE,AC22*(1-$AH$1)/'Всп лист'!$B$2,ROUNDUP(AC22*(1-$AH$1)/'Всп лист'!$C$3*'Всп лист'!$B$3*'Всп лист'!$B$4,0)),"-")</f>
        <v>-</v>
      </c>
      <c r="AU28" s="98">
        <f>IFERROR(IF('Установка скидки'!$M$1=FALSE,AD22*(1-$AH$1)/'Всп лист'!$B$2,ROUNDUP(AD22*(1-$AH$1)/'Всп лист'!$C$3*'Всп лист'!$B$3*'Всп лист'!$B$4,0)),"-")</f>
        <v>1277</v>
      </c>
      <c r="AV28" s="99">
        <f>IFERROR(IF('Установка скидки'!$M$1=FALSE,AE22*(1-$AH$1)/'Всп лист'!$B$2,ROUNDUP(AE22*(1-$AH$1)/'Всп лист'!$C$3*'Всп лист'!$B$3*'Всп лист'!$B$4,0)),"-")</f>
        <v>1374</v>
      </c>
      <c r="AW28" s="80"/>
      <c r="AX28" s="80"/>
      <c r="AY28" s="80"/>
      <c r="AZ28" s="80"/>
      <c r="BA28" s="80"/>
    </row>
    <row r="29" spans="1:53" ht="20.25" customHeight="1" x14ac:dyDescent="0.2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G29" s="103" t="s">
        <v>308</v>
      </c>
      <c r="AH29" s="104" t="str">
        <f>IFERROR(IF('Установка скидки'!$M$1=FALSE,Q23*(1-$AH$1)/'Всп лист'!$B$2,ROUNDUP(Q23*(1-$AH$1)/'Всп лист'!$C$3*'Всп лист'!$B$3*'Всп лист'!$B$4,0)),"-")</f>
        <v>-</v>
      </c>
      <c r="AI29" s="104">
        <f>IFERROR(IF('Установка скидки'!$M$1=FALSE,R23*(1-$AH$1)/'Всп лист'!$B$2,ROUNDUP(R23*(1-$AH$1)/'Всп лист'!$C$3*'Всп лист'!$B$3*'Всп лист'!$B$4,0)),"-")</f>
        <v>1779</v>
      </c>
      <c r="AJ29" s="104" t="str">
        <f>IFERROR(IF('Установка скидки'!$M$1=FALSE,S23*(1-$AH$1)/'Всп лист'!$B$2,ROUNDUP(S23*(1-$AH$1)/'Всп лист'!$C$3*'Всп лист'!$B$3*'Всп лист'!$B$4,0)),"-")</f>
        <v>-</v>
      </c>
      <c r="AK29" s="104" t="str">
        <f>IFERROR(IF('Установка скидки'!$M$1=FALSE,T23*(1-$AH$1)/'Всп лист'!$B$2,ROUNDUP(T23*(1-$AH$1)/'Всп лист'!$C$3*'Всп лист'!$B$3*'Всп лист'!$B$4,0)),"-")</f>
        <v>-</v>
      </c>
      <c r="AL29" s="104">
        <f>IFERROR(IF('Установка скидки'!$M$1=FALSE,U23*(1-$AH$1)/'Всп лист'!$B$2,ROUNDUP(U23*(1-$AH$1)/'Всп лист'!$C$3*'Всп лист'!$B$3*'Всп лист'!$B$4,0)),"-")</f>
        <v>1929</v>
      </c>
      <c r="AM29" s="104">
        <f>IFERROR(IF('Установка скидки'!$M$1=FALSE,V23*(1-$AH$1)/'Всп лист'!$B$2,ROUNDUP(V23*(1-$AH$1)/'Всп лист'!$C$3*'Всп лист'!$B$3*'Всп лист'!$B$4,0)),"-")</f>
        <v>2078</v>
      </c>
      <c r="AN29" s="104">
        <f>IFERROR(IF('Установка скидки'!$M$1=FALSE,W23*(1-$AH$1)/'Всп лист'!$B$2,ROUNDUP(W23*(1-$AH$1)/'Всп лист'!$C$3*'Всп лист'!$B$3*'Всп лист'!$B$4,0)),"-")</f>
        <v>2399</v>
      </c>
      <c r="AO29" s="104" t="str">
        <f>IFERROR(IF('Установка скидки'!$M$1=FALSE,X23*(1-$AH$1)/'Всп лист'!$B$2,ROUNDUP(X23*(1-$AH$1)/'Всп лист'!$C$3*'Всп лист'!$B$3*'Всп лист'!$B$4,0)),"-")</f>
        <v>-</v>
      </c>
      <c r="AP29" s="104">
        <f>IFERROR(IF('Установка скидки'!$M$1=FALSE,Y23*(1-$AH$1)/'Всп лист'!$B$2,ROUNDUP(Y23*(1-$AH$1)/'Всп лист'!$C$3*'Всп лист'!$B$3*'Всп лист'!$B$4,0)),"-")</f>
        <v>2315</v>
      </c>
      <c r="AQ29" s="104" t="str">
        <f>IFERROR(IF('Установка скидки'!$M$1=FALSE,Z23*(1-$AH$1)/'Всп лист'!$B$2,ROUNDUP(Z23*(1-$AH$1)/'Всп лист'!$C$3*'Всп лист'!$B$3*'Всп лист'!$B$4,0)),"-")</f>
        <v>-</v>
      </c>
      <c r="AR29" s="104">
        <f>IFERROR(IF('Установка скидки'!$M$1=FALSE,AA23*(1-$AH$1)/'Всп лист'!$B$2,ROUNDUP(AA23*(1-$AH$1)/'Всп лист'!$C$3*'Всп лист'!$B$3*'Всп лист'!$B$4,0)),"-")</f>
        <v>2626</v>
      </c>
      <c r="AS29" s="104">
        <f>IFERROR(IF('Установка скидки'!$M$1=FALSE,AB23*(1-$AH$1)/'Всп лист'!$B$2,ROUNDUP(AB23*(1-$AH$1)/'Всп лист'!$C$3*'Всп лист'!$B$3*'Всп лист'!$B$4,0)),"-")</f>
        <v>2937</v>
      </c>
      <c r="AT29" s="104" t="str">
        <f>IFERROR(IF('Установка скидки'!$M$1=FALSE,AC23*(1-$AH$1)/'Всп лист'!$B$2,ROUNDUP(AC23*(1-$AH$1)/'Всп лист'!$C$3*'Всп лист'!$B$3*'Всп лист'!$B$4,0)),"-")</f>
        <v>-</v>
      </c>
      <c r="AU29" s="104">
        <f>IFERROR(IF('Установка скидки'!$M$1=FALSE,AD23*(1-$AH$1)/'Всп лист'!$B$2,ROUNDUP(AD23*(1-$AH$1)/'Всп лист'!$C$3*'Всп лист'!$B$3*'Всп лист'!$B$4,0)),"-")</f>
        <v>3381</v>
      </c>
      <c r="AV29" s="105">
        <f>IFERROR(IF('Установка скидки'!$M$1=FALSE,AE23*(1-$AH$1)/'Всп лист'!$B$2,ROUNDUP(AE23*(1-$AH$1)/'Всп лист'!$C$3*'Всп лист'!$B$3*'Всп лист'!$B$4,0)),"-")</f>
        <v>3403</v>
      </c>
      <c r="AW29" s="80"/>
      <c r="AX29" s="86"/>
      <c r="AY29" s="86"/>
      <c r="AZ29" s="86"/>
      <c r="BA29" s="80"/>
    </row>
    <row r="30" spans="1:53" ht="21.75" customHeight="1" thickBot="1" x14ac:dyDescent="0.3">
      <c r="A30" s="126" t="s">
        <v>12</v>
      </c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G30" s="120" t="s">
        <v>309</v>
      </c>
      <c r="AH30" s="111" t="str">
        <f>IFERROR(IF('Установка скидки'!$M$1=FALSE,Q24*(1-$AH$1)/'Всп лист'!$B$2,ROUNDUP(Q24*(1-$AH$1)/'Всп лист'!$C$3*'Всп лист'!$B$3*'Всп лист'!$B$4,0)),"-")</f>
        <v>-</v>
      </c>
      <c r="AI30" s="111" t="str">
        <f>IFERROR(IF('Установка скидки'!$M$1=FALSE,R24*(1-$AH$1)/'Всп лист'!$B$2,ROUNDUP(R24*(1-$AH$1)/'Всп лист'!$C$3*'Всп лист'!$B$3*'Всп лист'!$B$4,0)),"-")</f>
        <v>-</v>
      </c>
      <c r="AJ30" s="111">
        <f>IFERROR(IF('Установка скидки'!$M$1=FALSE,S24*(1-$AH$1)/'Всп лист'!$B$2,ROUNDUP(S24*(1-$AH$1)/'Всп лист'!$C$3*'Всп лист'!$B$3*'Всп лист'!$B$4,0)),"-")</f>
        <v>2016</v>
      </c>
      <c r="AK30" s="111" t="str">
        <f>IFERROR(IF('Установка скидки'!$M$1=FALSE,T24*(1-$AH$1)/'Всп лист'!$B$2,ROUNDUP(T24*(1-$AH$1)/'Всп лист'!$C$3*'Всп лист'!$B$3*'Всп лист'!$B$4,0)),"-")</f>
        <v>-</v>
      </c>
      <c r="AL30" s="111" t="str">
        <f>IFERROR(IF('Установка скидки'!$M$1=FALSE,U24*(1-$AH$1)/'Всп лист'!$B$2,ROUNDUP(U24*(1-$AH$1)/'Всп лист'!$C$3*'Всп лист'!$B$3*'Всп лист'!$B$4,0)),"-")</f>
        <v>-</v>
      </c>
      <c r="AM30" s="111" t="str">
        <f>IFERROR(IF('Установка скидки'!$M$1=FALSE,V24*(1-$AH$1)/'Всп лист'!$B$2,ROUNDUP(V24*(1-$AH$1)/'Всп лист'!$C$3*'Всп лист'!$B$3*'Всп лист'!$B$4,0)),"-")</f>
        <v>-</v>
      </c>
      <c r="AN30" s="111" t="str">
        <f>IFERROR(IF('Установка скидки'!$M$1=FALSE,W24*(1-$AH$1)/'Всп лист'!$B$2,ROUNDUP(W24*(1-$AH$1)/'Всп лист'!$C$3*'Всп лист'!$B$3*'Всп лист'!$B$4,0)),"-")</f>
        <v>-</v>
      </c>
      <c r="AO30" s="111" t="str">
        <f>IFERROR(IF('Установка скидки'!$M$1=FALSE,X24*(1-$AH$1)/'Всп лист'!$B$2,ROUNDUP(X24*(1-$AH$1)/'Всп лист'!$C$3*'Всп лист'!$B$3*'Всп лист'!$B$4,0)),"-")</f>
        <v>-</v>
      </c>
      <c r="AP30" s="111" t="str">
        <f>IFERROR(IF('Установка скидки'!$M$1=FALSE,Y24*(1-$AH$1)/'Всп лист'!$B$2,ROUNDUP(Y24*(1-$AH$1)/'Всп лист'!$C$3*'Всп лист'!$B$3*'Всп лист'!$B$4,0)),"-")</f>
        <v>-</v>
      </c>
      <c r="AQ30" s="111" t="str">
        <f>IFERROR(IF('Установка скидки'!$M$1=FALSE,Z24*(1-$AH$1)/'Всп лист'!$B$2,ROUNDUP(Z24*(1-$AH$1)/'Всп лист'!$C$3*'Всп лист'!$B$3*'Всп лист'!$B$4,0)),"-")</f>
        <v>-</v>
      </c>
      <c r="AR30" s="111">
        <f>IFERROR(IF('Установка скидки'!$M$1=FALSE,AA24*(1-$AH$1)/'Всп лист'!$B$2,ROUNDUP(AA24*(1-$AH$1)/'Всп лист'!$C$3*'Всп лист'!$B$3*'Всп лист'!$B$4,0)),"-")</f>
        <v>2538</v>
      </c>
      <c r="AS30" s="111" t="str">
        <f>IFERROR(IF('Установка скидки'!$M$1=FALSE,AB24*(1-$AH$1)/'Всп лист'!$B$2,ROUNDUP(AB24*(1-$AH$1)/'Всп лист'!$C$3*'Всп лист'!$B$3*'Всп лист'!$B$4,0)),"-")</f>
        <v>-</v>
      </c>
      <c r="AT30" s="111" t="str">
        <f>IFERROR(IF('Установка скидки'!$M$1=FALSE,AC24*(1-$AH$1)/'Всп лист'!$B$2,ROUNDUP(AC24*(1-$AH$1)/'Всп лист'!$C$3*'Всп лист'!$B$3*'Всп лист'!$B$4,0)),"-")</f>
        <v>-</v>
      </c>
      <c r="AU30" s="111" t="str">
        <f>IFERROR(IF('Установка скидки'!$M$1=FALSE,AD24*(1-$AH$1)/'Всп лист'!$B$2,ROUNDUP(AD24*(1-$AH$1)/'Всп лист'!$C$3*'Всп лист'!$B$3*'Всп лист'!$B$4,0)),"-")</f>
        <v>-</v>
      </c>
      <c r="AV30" s="112" t="str">
        <f>IFERROR(IF('Установка скидки'!$M$1=FALSE,AE24*(1-$AH$1)/'Всп лист'!$B$2,ROUNDUP(AE24*(1-$AH$1)/'Всп лист'!$C$3*'Всп лист'!$B$3*'Всп лист'!$B$4,0)),"-")</f>
        <v>-</v>
      </c>
      <c r="AW30" s="80"/>
      <c r="AX30" s="86"/>
      <c r="AY30" s="86"/>
      <c r="AZ30" s="86"/>
      <c r="BA30" s="86"/>
    </row>
    <row r="31" spans="1:53" x14ac:dyDescent="0.25">
      <c r="A31" s="126" t="s">
        <v>14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G31" s="126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6"/>
      <c r="AY31" s="86"/>
      <c r="AZ31" s="86"/>
      <c r="BA31" s="86"/>
    </row>
    <row r="32" spans="1:53" x14ac:dyDescent="0.25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6"/>
    </row>
    <row r="33" spans="1:53" x14ac:dyDescent="0.25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</row>
    <row r="34" spans="1:53" x14ac:dyDescent="0.2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</row>
    <row r="35" spans="1:53" x14ac:dyDescent="0.2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x14ac:dyDescent="0.2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x14ac:dyDescent="0.2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x14ac:dyDescent="0.25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0"/>
    </row>
    <row r="40" spans="1:53" x14ac:dyDescent="0.25">
      <c r="BA40" s="86"/>
    </row>
  </sheetData>
  <sheetProtection algorithmName="SHA-512" hashValue="HeDHE8ssulv1/7yvsNXIqGhhtINUNA1ZZNSj70pD9zNgf9FHgHLd179d8E/Ag2FRI7ImyCNNrjFF0jUv6/wC5g==" saltValue="+/Hua+4YRxESHUz5VnJ/kw==" spinCount="100000" sheet="1" objects="1" scenarios="1"/>
  <mergeCells count="5">
    <mergeCell ref="A5:N5"/>
    <mergeCell ref="AG5:AT5"/>
    <mergeCell ref="A17:N17"/>
    <mergeCell ref="AG17:AT17"/>
    <mergeCell ref="C28:D28"/>
  </mergeCells>
  <pageMargins left="0.51181102362204722" right="0.31496062992125984" top="0.55118110236220474" bottom="0.55118110236220474" header="0.31496062992125984" footer="0.31496062992125984"/>
  <pageSetup paperSize="9" scale="54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BF62"/>
  <sheetViews>
    <sheetView topLeftCell="AH1" zoomScale="80" zoomScaleNormal="80" workbookViewId="0">
      <pane ySplit="7" topLeftCell="A18" activePane="bottomLeft" state="frozen"/>
      <selection activeCell="AG1" sqref="AG1"/>
      <selection pane="bottomLeft" activeCell="B8" sqref="B8:AG12"/>
    </sheetView>
  </sheetViews>
  <sheetFormatPr defaultColWidth="9.140625" defaultRowHeight="15" outlineLevelCol="1" x14ac:dyDescent="0.25"/>
  <cols>
    <col min="1" max="1" width="65.5703125" style="81" hidden="1" customWidth="1" outlineLevel="1"/>
    <col min="2" max="24" width="9.140625" style="81" hidden="1" customWidth="1" outlineLevel="1"/>
    <col min="25" max="25" width="9.5703125" style="81" hidden="1" customWidth="1" outlineLevel="1"/>
    <col min="26" max="26" width="9.140625" style="81" hidden="1" customWidth="1" outlineLevel="1"/>
    <col min="27" max="27" width="8.5703125" style="81" hidden="1" customWidth="1" outlineLevel="1"/>
    <col min="28" max="28" width="11" style="81" hidden="1" customWidth="1" outlineLevel="1"/>
    <col min="29" max="29" width="9.28515625" style="81" hidden="1" customWidth="1" outlineLevel="1"/>
    <col min="30" max="30" width="6.7109375" style="81" hidden="1" customWidth="1" outlineLevel="1"/>
    <col min="31" max="31" width="11.5703125" style="81" hidden="1" customWidth="1" outlineLevel="1"/>
    <col min="32" max="32" width="5.28515625" hidden="1" customWidth="1" outlineLevel="1"/>
    <col min="33" max="33" width="10" hidden="1" customWidth="1" outlineLevel="1"/>
    <col min="34" max="34" width="4.7109375" style="81" customWidth="1" collapsed="1"/>
    <col min="35" max="35" width="69.28515625" style="81" customWidth="1"/>
    <col min="36" max="47" width="9.140625" style="81"/>
    <col min="48" max="48" width="10.140625" style="81" customWidth="1"/>
    <col min="49" max="49" width="11.42578125" style="81" customWidth="1"/>
    <col min="50" max="16384" width="9.140625" style="81"/>
  </cols>
  <sheetData>
    <row r="1" spans="1:58" ht="20.25" x14ac:dyDescent="0.3">
      <c r="A1" s="79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I1" s="82" t="s">
        <v>139</v>
      </c>
      <c r="AJ1" s="83">
        <f>'Установка скидки'!$G$11</f>
        <v>0</v>
      </c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639" t="str">
        <f>IF('Установка скидки'!$M$1=FALSE,'Всп лист'!$A$7,'Всп лист'!$A$8)</f>
        <v>Цены указаны в руб. с НДС</v>
      </c>
      <c r="BC1" s="639"/>
      <c r="BD1" s="639"/>
      <c r="BE1" s="639"/>
      <c r="BF1" s="639"/>
    </row>
    <row r="2" spans="1:58" ht="15" customHeight="1" x14ac:dyDescent="0.3">
      <c r="A2" s="79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I2" s="82"/>
      <c r="AJ2" s="84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</row>
    <row r="3" spans="1:58" ht="15" customHeight="1" x14ac:dyDescent="0.3">
      <c r="A3" s="79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0"/>
      <c r="W3" s="80"/>
      <c r="X3" s="80"/>
      <c r="Y3" s="80"/>
      <c r="Z3" s="80"/>
      <c r="AA3" s="80"/>
      <c r="AI3" s="79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0"/>
    </row>
    <row r="4" spans="1:58" ht="15" customHeight="1" x14ac:dyDescent="0.3">
      <c r="A4" s="79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I4" s="79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</row>
    <row r="5" spans="1:58" ht="20.25" x14ac:dyDescent="0.3">
      <c r="A5" s="1398" t="s">
        <v>183</v>
      </c>
      <c r="B5" s="1398"/>
      <c r="C5" s="1398"/>
      <c r="D5" s="1398"/>
      <c r="E5" s="1398"/>
      <c r="F5" s="1398"/>
      <c r="G5" s="1398"/>
      <c r="H5" s="1398"/>
      <c r="I5" s="1398"/>
      <c r="J5" s="1398"/>
      <c r="K5" s="1398"/>
      <c r="L5" s="1398"/>
      <c r="M5" s="1398"/>
      <c r="N5" s="1398"/>
      <c r="O5" s="1398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I5" s="1398" t="s">
        <v>183</v>
      </c>
      <c r="AJ5" s="1398"/>
      <c r="AK5" s="1398"/>
      <c r="AL5" s="1398"/>
      <c r="AM5" s="1398"/>
      <c r="AN5" s="1398"/>
      <c r="AO5" s="1398"/>
      <c r="AP5" s="1398"/>
      <c r="AQ5" s="1398"/>
      <c r="AR5" s="1398"/>
      <c r="AS5" s="1398"/>
      <c r="AT5" s="1398"/>
      <c r="AU5" s="1398"/>
      <c r="AV5" s="1398"/>
      <c r="AW5" s="1398"/>
      <c r="AX5" s="1398"/>
      <c r="AY5" s="80"/>
      <c r="AZ5" s="80"/>
      <c r="BA5" s="80"/>
      <c r="BB5" s="80"/>
      <c r="BC5" s="80"/>
      <c r="BD5" s="80"/>
      <c r="BE5" s="80"/>
    </row>
    <row r="6" spans="1:58" ht="15.75" thickBo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</row>
    <row r="7" spans="1:58" ht="24.75" customHeight="1" thickBot="1" x14ac:dyDescent="0.3">
      <c r="A7" s="1104" t="s">
        <v>170</v>
      </c>
      <c r="B7" s="1105" t="s">
        <v>184</v>
      </c>
      <c r="C7" s="1105" t="s">
        <v>185</v>
      </c>
      <c r="D7" s="1105" t="s">
        <v>186</v>
      </c>
      <c r="E7" s="1105" t="s">
        <v>271</v>
      </c>
      <c r="F7" s="1105" t="s">
        <v>187</v>
      </c>
      <c r="G7" s="1105" t="s">
        <v>188</v>
      </c>
      <c r="H7" s="1105" t="s">
        <v>189</v>
      </c>
      <c r="I7" s="1105" t="s">
        <v>521</v>
      </c>
      <c r="J7" s="1105" t="s">
        <v>601</v>
      </c>
      <c r="K7" s="1105" t="s">
        <v>602</v>
      </c>
      <c r="L7" s="1105" t="s">
        <v>225</v>
      </c>
      <c r="M7" s="1105" t="s">
        <v>190</v>
      </c>
      <c r="N7" s="1105" t="s">
        <v>191</v>
      </c>
      <c r="O7" s="1105" t="s">
        <v>192</v>
      </c>
      <c r="P7" s="1105" t="s">
        <v>193</v>
      </c>
      <c r="Q7" s="1105" t="s">
        <v>226</v>
      </c>
      <c r="R7" s="1105" t="s">
        <v>273</v>
      </c>
      <c r="S7" s="1105" t="s">
        <v>194</v>
      </c>
      <c r="T7" s="1105" t="s">
        <v>227</v>
      </c>
      <c r="U7" s="1105" t="s">
        <v>195</v>
      </c>
      <c r="V7" s="1105" t="s">
        <v>196</v>
      </c>
      <c r="W7" s="1105" t="s">
        <v>197</v>
      </c>
      <c r="X7" s="1106" t="s">
        <v>198</v>
      </c>
      <c r="Y7" s="1105" t="s">
        <v>228</v>
      </c>
      <c r="Z7" s="1105" t="s">
        <v>199</v>
      </c>
      <c r="AA7" s="1105" t="s">
        <v>200</v>
      </c>
      <c r="AB7" s="1105" t="s">
        <v>201</v>
      </c>
      <c r="AC7" s="1105" t="s">
        <v>202</v>
      </c>
      <c r="AD7" s="1105" t="s">
        <v>229</v>
      </c>
      <c r="AE7" s="1105" t="s">
        <v>203</v>
      </c>
      <c r="AF7" s="1105" t="s">
        <v>230</v>
      </c>
      <c r="AG7" s="1107" t="s">
        <v>279</v>
      </c>
      <c r="AI7" s="132" t="s">
        <v>170</v>
      </c>
      <c r="AJ7" s="381" t="s">
        <v>184</v>
      </c>
      <c r="AK7" s="128" t="s">
        <v>185</v>
      </c>
      <c r="AL7" s="128" t="s">
        <v>186</v>
      </c>
      <c r="AM7" s="129" t="s">
        <v>271</v>
      </c>
      <c r="AN7" s="128" t="s">
        <v>187</v>
      </c>
      <c r="AO7" s="128" t="s">
        <v>188</v>
      </c>
      <c r="AP7" s="128" t="s">
        <v>189</v>
      </c>
      <c r="AQ7" s="129" t="s">
        <v>521</v>
      </c>
      <c r="AR7" s="129" t="s">
        <v>601</v>
      </c>
      <c r="AS7" s="129" t="s">
        <v>602</v>
      </c>
      <c r="AT7" s="129" t="s">
        <v>225</v>
      </c>
      <c r="AU7" s="128" t="s">
        <v>190</v>
      </c>
      <c r="AV7" s="128" t="s">
        <v>191</v>
      </c>
      <c r="AW7" s="128" t="s">
        <v>192</v>
      </c>
      <c r="AX7" s="128" t="s">
        <v>193</v>
      </c>
      <c r="AY7" s="129" t="s">
        <v>226</v>
      </c>
      <c r="AZ7" s="130" t="s">
        <v>273</v>
      </c>
    </row>
    <row r="8" spans="1:58" ht="21" customHeight="1" x14ac:dyDescent="0.25">
      <c r="A8" s="1108" t="s">
        <v>616</v>
      </c>
      <c r="B8" s="1109" t="s">
        <v>0</v>
      </c>
      <c r="C8" s="1109" t="s">
        <v>0</v>
      </c>
      <c r="D8" s="1109" t="s">
        <v>0</v>
      </c>
      <c r="E8" s="1109" t="s">
        <v>0</v>
      </c>
      <c r="F8" s="1109" t="s">
        <v>0</v>
      </c>
      <c r="G8" s="1109" t="s">
        <v>0</v>
      </c>
      <c r="H8" s="1109" t="s">
        <v>0</v>
      </c>
      <c r="I8" s="1109" t="s">
        <v>0</v>
      </c>
      <c r="J8" s="1109" t="s">
        <v>0</v>
      </c>
      <c r="K8" s="1109" t="s">
        <v>0</v>
      </c>
      <c r="L8" s="1110">
        <v>334</v>
      </c>
      <c r="M8" s="1111" t="s">
        <v>0</v>
      </c>
      <c r="N8" s="1109" t="s">
        <v>0</v>
      </c>
      <c r="O8" s="1109" t="s">
        <v>0</v>
      </c>
      <c r="P8" s="1112">
        <v>354</v>
      </c>
      <c r="Q8" s="1112">
        <v>351</v>
      </c>
      <c r="R8" s="1109" t="s">
        <v>0</v>
      </c>
      <c r="S8" s="1109" t="s">
        <v>0</v>
      </c>
      <c r="T8" s="1112">
        <v>375</v>
      </c>
      <c r="U8" s="1109" t="s">
        <v>0</v>
      </c>
      <c r="V8" s="1109" t="s">
        <v>0</v>
      </c>
      <c r="W8" s="1109" t="s">
        <v>0</v>
      </c>
      <c r="X8" s="1109" t="s">
        <v>0</v>
      </c>
      <c r="Y8" s="1112">
        <v>421</v>
      </c>
      <c r="Z8" s="1109" t="s">
        <v>0</v>
      </c>
      <c r="AA8" s="1109" t="s">
        <v>0</v>
      </c>
      <c r="AB8" s="1109" t="s">
        <v>0</v>
      </c>
      <c r="AC8" s="1109" t="s">
        <v>0</v>
      </c>
      <c r="AD8" s="1112">
        <v>495</v>
      </c>
      <c r="AE8" s="1109" t="s">
        <v>0</v>
      </c>
      <c r="AF8" s="1112">
        <v>554</v>
      </c>
      <c r="AG8" s="1109" t="s">
        <v>0</v>
      </c>
      <c r="AI8" s="520" t="s">
        <v>297</v>
      </c>
      <c r="AJ8" s="524" t="str">
        <f>IFERROR(IF('Установка скидки'!$M$1=FALSE,B8*(1-$AJ$1)/'Всп лист'!$B$2,ROUNDUP(B8*(1-$AJ$1)/'Всп лист'!$C$3*'Всп лист'!$B$3*'Всп лист'!$B$4,0)),"-")</f>
        <v>-</v>
      </c>
      <c r="AK8" s="525" t="str">
        <f>IFERROR(IF('Установка скидки'!$M$1=FALSE,C8*(1-$AJ$1)/'Всп лист'!$B$2,ROUNDUP(C8*(1-$AJ$1)/'Всп лист'!$C$3*'Всп лист'!$B$3*'Всп лист'!$B$4,0)),"-")</f>
        <v>-</v>
      </c>
      <c r="AL8" s="525" t="str">
        <f>IFERROR(IF('Установка скидки'!$M$1=FALSE,D8*(1-$AJ$1)/'Всп лист'!$B$2,ROUNDUP(D8*(1-$AJ$1)/'Всп лист'!$C$3*'Всп лист'!$B$3*'Всп лист'!$B$4,0)),"-")</f>
        <v>-</v>
      </c>
      <c r="AM8" s="525" t="str">
        <f>IFERROR(IF('Установка скидки'!$M$1=FALSE,E8*(1-$AJ$1)/'Всп лист'!$B$2,ROUNDUP(E8*(1-$AJ$1)/'Всп лист'!$C$3*'Всп лист'!$B$3*'Всп лист'!$B$4,0)),"-")</f>
        <v>-</v>
      </c>
      <c r="AN8" s="525" t="str">
        <f>IFERROR(IF('Установка скидки'!$M$1=FALSE,F8*(1-$AJ$1)/'Всп лист'!$B$2,ROUNDUP(F8*(1-$AJ$1)/'Всп лист'!$C$3*'Всп лист'!$B$3*'Всп лист'!$B$4,0)),"-")</f>
        <v>-</v>
      </c>
      <c r="AO8" s="525" t="str">
        <f>IFERROR(IF('Установка скидки'!$M$1=FALSE,G8*(1-$AJ$1)/'Всп лист'!$B$2,ROUNDUP(G8*(1-$AJ$1)/'Всп лист'!$C$3*'Всп лист'!$B$3*'Всп лист'!$B$4,0)),"-")</f>
        <v>-</v>
      </c>
      <c r="AP8" s="525" t="str">
        <f>IFERROR(IF('Установка скидки'!$M$1=FALSE,H8*(1-$AJ$1)/'Всп лист'!$B$2,ROUNDUP(H8*(1-$AJ$1)/'Всп лист'!$C$3*'Всп лист'!$B$3*'Всп лист'!$B$4,0)),"-")</f>
        <v>-</v>
      </c>
      <c r="AQ8" s="526" t="str">
        <f>IFERROR(IF('Установка скидки'!$M$1=FALSE,I8*(1-$AJ$1)/'Всп лист'!$B$2,ROUNDUP(I8*(1-$AJ$1)/'Всп лист'!$C$3*'Всп лист'!$B$3*'Всп лист'!$B$4,0)),"-")</f>
        <v>-</v>
      </c>
      <c r="AR8" s="526" t="str">
        <f>IFERROR(IF('Установка скидки'!$M$1=FALSE,J8*(1-$AJ$1)/'Всп лист'!$B$2,ROUNDUP(J8*(1-$AJ$1)/'Всп лист'!$C$3*'Всп лист'!$B$3*'Всп лист'!$B$4,0)),"-")</f>
        <v>-</v>
      </c>
      <c r="AS8" s="526" t="str">
        <f>IFERROR(IF('Установка скидки'!$M$1=FALSE,K8*(1-$AJ$1)/'Всп лист'!$B$2,ROUNDUP(K8*(1-$AJ$1)/'Всп лист'!$C$3*'Всп лист'!$B$3*'Всп лист'!$B$4,0)),"-")</f>
        <v>-</v>
      </c>
      <c r="AT8" s="526">
        <f>IFERROR(IF('Установка скидки'!$M$1=FALSE,L8*(1-$AJ$1)/'Всп лист'!$B$2,ROUNDUP(L8*(1-$AJ$1)/'Всп лист'!$C$3*'Всп лист'!$B$3*'Всп лист'!$B$4,0)),"-")</f>
        <v>334</v>
      </c>
      <c r="AU8" s="526" t="str">
        <f>IFERROR(IF('Установка скидки'!$M$1=FALSE,M8*(1-$AJ$1)/'Всп лист'!$B$2,ROUNDUP(M8*(1-$AJ$1)/'Всп лист'!$C$3*'Всп лист'!$B$3*'Всп лист'!$B$4,0)),"-")</f>
        <v>-</v>
      </c>
      <c r="AV8" s="525" t="str">
        <f>IFERROR(IF('Установка скидки'!$M$1=FALSE,N8*(1-$AJ$1)/'Всп лист'!$B$2,ROUNDUP(N8*(1-$AJ$1)/'Всп лист'!$C$3*'Всп лист'!$B$3*'Всп лист'!$B$4,0)),"-")</f>
        <v>-</v>
      </c>
      <c r="AW8" s="525" t="str">
        <f>IFERROR(IF('Установка скидки'!$M$1=FALSE,O8*(1-$AJ$1)/'Всп лист'!$B$2,ROUNDUP(O8*(1-$AJ$1)/'Всп лист'!$C$3*'Всп лист'!$B$3*'Всп лист'!$B$4,0)),"-")</f>
        <v>-</v>
      </c>
      <c r="AX8" s="525">
        <f>IFERROR(IF('Установка скидки'!$M$1=FALSE,P8*(1-$AJ$1)/'Всп лист'!$B$2,ROUNDUP(P8*(1-$AJ$1)/'Всп лист'!$C$3*'Всп лист'!$B$3*'Всп лист'!$B$4,0)),"-")</f>
        <v>354</v>
      </c>
      <c r="AY8" s="525">
        <f>IFERROR(IF('Установка скидки'!$M$1=FALSE,Q8*(1-$AJ$1)/'Всп лист'!$B$2,ROUNDUP(Q8*(1-$AJ$1)/'Всп лист'!$C$3*'Всп лист'!$B$3*'Всп лист'!$B$4,0)),"-")</f>
        <v>351</v>
      </c>
      <c r="AZ8" s="527" t="str">
        <f>IFERROR(IF('Установка скидки'!$M$1=FALSE,R8*(1-$AJ$1)/'Всп лист'!$B$2,ROUNDUP(R8*(1-$AJ$1)/'Всп лист'!$C$3*'Всп лист'!$B$3*'Всп лист'!$B$4,0)),"-")</f>
        <v>-</v>
      </c>
    </row>
    <row r="9" spans="1:58" ht="21" customHeight="1" x14ac:dyDescent="0.25">
      <c r="A9" s="1113" t="s">
        <v>617</v>
      </c>
      <c r="B9" s="1252" t="s">
        <v>0</v>
      </c>
      <c r="C9" s="1252" t="s">
        <v>0</v>
      </c>
      <c r="D9" s="1114">
        <v>516</v>
      </c>
      <c r="E9" s="1114">
        <v>516</v>
      </c>
      <c r="F9" s="991">
        <v>1099</v>
      </c>
      <c r="G9" s="1114">
        <v>516</v>
      </c>
      <c r="H9" s="1114">
        <v>516</v>
      </c>
      <c r="I9" s="1252" t="s">
        <v>0</v>
      </c>
      <c r="J9" s="1115">
        <v>492</v>
      </c>
      <c r="K9" s="1115">
        <v>492</v>
      </c>
      <c r="L9" s="1252" t="s">
        <v>0</v>
      </c>
      <c r="M9" s="1114">
        <v>562</v>
      </c>
      <c r="N9" s="1116">
        <v>562</v>
      </c>
      <c r="O9" s="1114">
        <v>562</v>
      </c>
      <c r="P9" s="1252" t="s">
        <v>0</v>
      </c>
      <c r="Q9" s="1252" t="s">
        <v>0</v>
      </c>
      <c r="R9" s="1252" t="s">
        <v>0</v>
      </c>
      <c r="S9" s="991">
        <v>1380</v>
      </c>
      <c r="T9" s="1252" t="s">
        <v>0</v>
      </c>
      <c r="U9" s="1114">
        <v>562</v>
      </c>
      <c r="V9" s="1252" t="s">
        <v>0</v>
      </c>
      <c r="W9" s="1114">
        <v>562</v>
      </c>
      <c r="X9" s="1114">
        <v>562</v>
      </c>
      <c r="Y9" s="1252" t="s">
        <v>0</v>
      </c>
      <c r="Z9" s="1114">
        <v>721</v>
      </c>
      <c r="AA9" s="991">
        <v>1651</v>
      </c>
      <c r="AB9" s="991">
        <v>1793</v>
      </c>
      <c r="AC9" s="1114">
        <v>865</v>
      </c>
      <c r="AD9" s="1252" t="s">
        <v>0</v>
      </c>
      <c r="AE9" s="1114">
        <v>865</v>
      </c>
      <c r="AF9" s="1252" t="s">
        <v>0</v>
      </c>
      <c r="AG9" s="1269" t="s">
        <v>0</v>
      </c>
      <c r="AI9" s="521" t="s">
        <v>298</v>
      </c>
      <c r="AJ9" s="528" t="str">
        <f>IFERROR(IF('Установка скидки'!$M$1=FALSE,B9*(1-$AJ$1)/'Всп лист'!$B$2,ROUNDUP(B9*(1-$AJ$1)/'Всп лист'!$C$3*'Всп лист'!$B$3*'Всп лист'!$B$4,0)),"-")</f>
        <v>-</v>
      </c>
      <c r="AK9" s="408" t="str">
        <f>IFERROR(IF('Установка скидки'!$M$1=FALSE,C9*(1-$AJ$1)/'Всп лист'!$B$2,ROUNDUP(C9*(1-$AJ$1)/'Всп лист'!$C$3*'Всп лист'!$B$3*'Всп лист'!$B$4,0)),"-")</f>
        <v>-</v>
      </c>
      <c r="AL9" s="408">
        <f>IFERROR(IF('Установка скидки'!$M$1=FALSE,D9*(1-$AJ$1)/'Всп лист'!$B$2,ROUNDUP(D9*(1-$AJ$1)/'Всп лист'!$C$3*'Всп лист'!$B$3*'Всп лист'!$B$4,0)),"-")</f>
        <v>516</v>
      </c>
      <c r="AM9" s="408">
        <f>IFERROR(IF('Установка скидки'!$M$1=FALSE,E9*(1-$AJ$1)/'Всп лист'!$B$2,ROUNDUP(E9*(1-$AJ$1)/'Всп лист'!$C$3*'Всп лист'!$B$3*'Всп лист'!$B$4,0)),"-")</f>
        <v>516</v>
      </c>
      <c r="AN9" s="408">
        <f>IFERROR(IF('Установка скидки'!$M$1=FALSE,F9*(1-$AJ$1)/'Всп лист'!$B$2,ROUNDUP(F9*(1-$AJ$1)/'Всп лист'!$C$3*'Всп лист'!$B$3*'Всп лист'!$B$4,0)),"-")</f>
        <v>1099</v>
      </c>
      <c r="AO9" s="408">
        <f>IFERROR(IF('Установка скидки'!$M$1=FALSE,G9*(1-$AJ$1)/'Всп лист'!$B$2,ROUNDUP(G9*(1-$AJ$1)/'Всп лист'!$C$3*'Всп лист'!$B$3*'Всп лист'!$B$4,0)),"-")</f>
        <v>516</v>
      </c>
      <c r="AP9" s="408">
        <f>IFERROR(IF('Установка скидки'!$M$1=FALSE,H9*(1-$AJ$1)/'Всп лист'!$B$2,ROUNDUP(H9*(1-$AJ$1)/'Всп лист'!$C$3*'Всп лист'!$B$3*'Всп лист'!$B$4,0)),"-")</f>
        <v>516</v>
      </c>
      <c r="AQ9" s="408" t="str">
        <f>IFERROR(IF('Установка скидки'!$M$1=FALSE,I9*(1-$AJ$1)/'Всп лист'!$B$2,ROUNDUP(I9*(1-$AJ$1)/'Всп лист'!$C$3*'Всп лист'!$B$3*'Всп лист'!$B$4,0)),"-")</f>
        <v>-</v>
      </c>
      <c r="AR9" s="988">
        <f>IFERROR(IF('Установка скидки'!$M$1=FALSE,J9*(1-$AJ$1)/'Всп лист'!$B$2,ROUNDUP(J9*(1-$AJ$1)/'Всп лист'!$C$3*'Всп лист'!$B$3*'Всп лист'!$B$4,0)),"-")</f>
        <v>492</v>
      </c>
      <c r="AS9" s="988">
        <f>IFERROR(IF('Установка скидки'!$M$1=FALSE,K9*(1-$AJ$1)/'Всп лист'!$B$2,ROUNDUP(K9*(1-$AJ$1)/'Всп лист'!$C$3*'Всп лист'!$B$3*'Всп лист'!$B$4,0)),"-")</f>
        <v>492</v>
      </c>
      <c r="AT9" s="408" t="str">
        <f>IFERROR(IF('Установка скидки'!$M$1=FALSE,L9*(1-$AJ$1)/'Всп лист'!$B$2,ROUNDUP(L9*(1-$AJ$1)/'Всп лист'!$C$3*'Всп лист'!$B$3*'Всп лист'!$B$4,0)),"-")</f>
        <v>-</v>
      </c>
      <c r="AU9" s="142">
        <f>IFERROR(IF('Установка скидки'!$M$1=FALSE,M9*(1-$AJ$1)/'Всп лист'!$B$2,ROUNDUP(M9*(1-$AJ$1)/'Всп лист'!$C$3*'Всп лист'!$B$3*'Всп лист'!$B$4,0)),"-")</f>
        <v>562</v>
      </c>
      <c r="AV9" s="142">
        <f>IFERROR(IF('Установка скидки'!$M$1=FALSE,N9*(1-$AJ$1)/'Всп лист'!$B$2,ROUNDUP(N9*(1-$AJ$1)/'Всп лист'!$C$3*'Всп лист'!$B$3*'Всп лист'!$B$4,0)),"-")</f>
        <v>562</v>
      </c>
      <c r="AW9" s="142">
        <f>IFERROR(IF('Установка скидки'!$M$1=FALSE,O9*(1-$AJ$1)/'Всп лист'!$B$2,ROUNDUP(O9*(1-$AJ$1)/'Всп лист'!$C$3*'Всп лист'!$B$3*'Всп лист'!$B$4,0)),"-")</f>
        <v>562</v>
      </c>
      <c r="AX9" s="142" t="str">
        <f>IFERROR(IF('Установка скидки'!$M$1=FALSE,P9*(1-$AJ$1)/'Всп лист'!$B$2,ROUNDUP(P9*(1-$AJ$1)/'Всп лист'!$C$3*'Всп лист'!$B$3*'Всп лист'!$B$4,0)),"-")</f>
        <v>-</v>
      </c>
      <c r="AY9" s="142" t="str">
        <f>IFERROR(IF('Установка скидки'!$M$1=FALSE,Q9*(1-$AJ$1)/'Всп лист'!$B$2,ROUNDUP(Q9*(1-$AJ$1)/'Всп лист'!$C$3*'Всп лист'!$B$3*'Всп лист'!$B$4,0)),"-")</f>
        <v>-</v>
      </c>
      <c r="AZ9" s="150" t="str">
        <f>IFERROR(IF('Установка скидки'!$M$1=FALSE,R9*(1-$AJ$1)/'Всп лист'!$B$2,ROUNDUP(R9*(1-$AJ$1)/'Всп лист'!$C$3*'Всп лист'!$B$3*'Всп лист'!$B$4,0)),"-")</f>
        <v>-</v>
      </c>
    </row>
    <row r="10" spans="1:58" ht="21" customHeight="1" x14ac:dyDescent="0.25">
      <c r="A10" s="1117" t="s">
        <v>618</v>
      </c>
      <c r="B10" s="1109" t="s">
        <v>0</v>
      </c>
      <c r="C10" s="1109" t="s">
        <v>0</v>
      </c>
      <c r="D10" s="1112">
        <v>550</v>
      </c>
      <c r="E10" s="1109" t="s">
        <v>0</v>
      </c>
      <c r="F10" s="1109" t="s">
        <v>0</v>
      </c>
      <c r="G10" s="1112">
        <v>550</v>
      </c>
      <c r="H10" s="1112">
        <v>550</v>
      </c>
      <c r="I10" s="1109" t="s">
        <v>0</v>
      </c>
      <c r="J10" s="1109" t="s">
        <v>0</v>
      </c>
      <c r="K10" s="1109" t="s">
        <v>0</v>
      </c>
      <c r="L10" s="1109" t="s">
        <v>0</v>
      </c>
      <c r="M10" s="1112">
        <v>558</v>
      </c>
      <c r="N10" s="1270" t="s">
        <v>619</v>
      </c>
      <c r="O10" s="1118">
        <v>558</v>
      </c>
      <c r="P10" s="1109" t="s">
        <v>0</v>
      </c>
      <c r="Q10" s="1109" t="s">
        <v>0</v>
      </c>
      <c r="R10" s="1112">
        <v>639</v>
      </c>
      <c r="S10" s="1109" t="s">
        <v>0</v>
      </c>
      <c r="T10" s="1109" t="s">
        <v>0</v>
      </c>
      <c r="U10" s="1109" t="s">
        <v>0</v>
      </c>
      <c r="V10" s="1112">
        <v>872</v>
      </c>
      <c r="W10" s="1112">
        <v>727</v>
      </c>
      <c r="X10" s="1109" t="s">
        <v>0</v>
      </c>
      <c r="Y10" s="1109" t="s">
        <v>0</v>
      </c>
      <c r="Z10" s="1109" t="s">
        <v>0</v>
      </c>
      <c r="AA10" s="1003">
        <v>2277</v>
      </c>
      <c r="AB10" s="1271" t="s">
        <v>0</v>
      </c>
      <c r="AC10" s="1109" t="s">
        <v>0</v>
      </c>
      <c r="AD10" s="1109" t="s">
        <v>0</v>
      </c>
      <c r="AE10" s="1112">
        <v>894</v>
      </c>
      <c r="AF10" s="1109" t="s">
        <v>0</v>
      </c>
      <c r="AG10" s="1119">
        <v>3204</v>
      </c>
      <c r="AI10" s="522" t="s">
        <v>311</v>
      </c>
      <c r="AJ10" s="529" t="str">
        <f>IFERROR(IF('Установка скидки'!$M$1=FALSE,B10*(1-$AJ$1)/'Всп лист'!$B$2,ROUNDUP(B10*(1-$AJ$1)/'Всп лист'!$C$3*'Всп лист'!$B$3*'Всп лист'!$B$4,0)),"-")</f>
        <v>-</v>
      </c>
      <c r="AK10" s="406" t="str">
        <f>IFERROR(IF('Установка скидки'!$M$1=FALSE,C10*(1-$AJ$1)/'Всп лист'!$B$2,ROUNDUP(C10*(1-$AJ$1)/'Всп лист'!$C$3*'Всп лист'!$B$3*'Всп лист'!$B$4,0)),"-")</f>
        <v>-</v>
      </c>
      <c r="AL10" s="406">
        <f>IFERROR(IF('Установка скидки'!$M$1=FALSE,D10*(1-$AJ$1)/'Всп лист'!$B$2,ROUNDUP(D10*(1-$AJ$1)/'Всп лист'!$C$3*'Всп лист'!$B$3*'Всп лист'!$B$4,0)),"-")</f>
        <v>550</v>
      </c>
      <c r="AM10" s="406" t="str">
        <f>IFERROR(IF('Установка скидки'!$M$1=FALSE,E10*(1-$AJ$1)/'Всп лист'!$B$2,ROUNDUP(E10*(1-$AJ$1)/'Всп лист'!$C$3*'Всп лист'!$B$3*'Всп лист'!$B$4,0)),"-")</f>
        <v>-</v>
      </c>
      <c r="AN10" s="406" t="str">
        <f>IFERROR(IF('Установка скидки'!$M$1=FALSE,F10*(1-$AJ$1)/'Всп лист'!$B$2,ROUNDUP(F10*(1-$AJ$1)/'Всп лист'!$C$3*'Всп лист'!$B$3*'Всп лист'!$B$4,0)),"-")</f>
        <v>-</v>
      </c>
      <c r="AO10" s="406">
        <f>IFERROR(IF('Установка скидки'!$M$1=FALSE,G10*(1-$AJ$1)/'Всп лист'!$B$2,ROUNDUP(G10*(1-$AJ$1)/'Всп лист'!$C$3*'Всп лист'!$B$3*'Всп лист'!$B$4,0)),"-")</f>
        <v>550</v>
      </c>
      <c r="AP10" s="406">
        <f>IFERROR(IF('Установка скидки'!$M$1=FALSE,H10*(1-$AJ$1)/'Всп лист'!$B$2,ROUNDUP(H10*(1-$AJ$1)/'Всп лист'!$C$3*'Всп лист'!$B$3*'Всп лист'!$B$4,0)),"-")</f>
        <v>550</v>
      </c>
      <c r="AQ10" s="406" t="str">
        <f>IFERROR(IF('Установка скидки'!$M$1=FALSE,I10*(1-$AJ$1)/'Всп лист'!$B$2,ROUNDUP(I10*(1-$AJ$1)/'Всп лист'!$C$3*'Всп лист'!$B$3*'Всп лист'!$B$4,0)),"-")</f>
        <v>-</v>
      </c>
      <c r="AR10" s="406" t="str">
        <f>IFERROR(IF('Установка скидки'!$M$1=FALSE,J10*(1-$AJ$1)/'Всп лист'!$B$2,ROUNDUP(J10*(1-$AJ$1)/'Всп лист'!$C$3*'Всп лист'!$B$3*'Всп лист'!$B$4,0)),"-")</f>
        <v>-</v>
      </c>
      <c r="AS10" s="406" t="str">
        <f>IFERROR(IF('Установка скидки'!$M$1=FALSE,K10*(1-$AJ$1)/'Всп лист'!$B$2,ROUNDUP(K10*(1-$AJ$1)/'Всп лист'!$C$3*'Всп лист'!$B$3*'Всп лист'!$B$4,0)),"-")</f>
        <v>-</v>
      </c>
      <c r="AT10" s="406" t="str">
        <f>IFERROR(IF('Установка скидки'!$M$1=FALSE,L10*(1-$AJ$1)/'Всп лист'!$B$2,ROUNDUP(L10*(1-$AJ$1)/'Всп лист'!$C$3*'Всп лист'!$B$3*'Всп лист'!$B$4,0)),"-")</f>
        <v>-</v>
      </c>
      <c r="AU10" s="406">
        <f>IFERROR(IF('Установка скидки'!$M$1=FALSE,M10*(1-$AJ$1)/'Всп лист'!$B$2,ROUNDUP(M10*(1-$AJ$1)/'Всп лист'!$C$3*'Всп лист'!$B$3*'Всп лист'!$B$4,0)),"-")</f>
        <v>558</v>
      </c>
      <c r="AV10" s="406" t="str">
        <f>IFERROR(IF('Установка скидки'!$M$1=FALSE,N10*(1-$AJ$1)/'Всп лист'!$B$2,ROUNDUP(N10*(1-$AJ$1)/'Всп лист'!$C$3*'Всп лист'!$B$3*'Всп лист'!$B$4,0)),"-")</f>
        <v>-</v>
      </c>
      <c r="AW10" s="406">
        <f>IFERROR(IF('Установка скидки'!$M$1=FALSE,O10*(1-$AJ$1)/'Всп лист'!$B$2,ROUNDUP(O10*(1-$AJ$1)/'Всп лист'!$C$3*'Всп лист'!$B$3*'Всп лист'!$B$4,0)),"-")</f>
        <v>558</v>
      </c>
      <c r="AX10" s="406" t="str">
        <f>IFERROR(IF('Установка скидки'!$M$1=FALSE,P10*(1-$AJ$1)/'Всп лист'!$B$2,ROUNDUP(P10*(1-$AJ$1)/'Всп лист'!$C$3*'Всп лист'!$B$3*'Всп лист'!$B$4,0)),"-")</f>
        <v>-</v>
      </c>
      <c r="AY10" s="406" t="str">
        <f>IFERROR(IF('Установка скидки'!$M$1=FALSE,Q10*(1-$AJ$1)/'Всп лист'!$B$2,ROUNDUP(Q10*(1-$AJ$1)/'Всп лист'!$C$3*'Всп лист'!$B$3*'Всп лист'!$B$4,0)),"-")</f>
        <v>-</v>
      </c>
      <c r="AZ10" s="416">
        <f>IFERROR(IF('Установка скидки'!$M$1=FALSE,R10*(1-$AJ$1)/'Всп лист'!$B$2,ROUNDUP(R10*(1-$AJ$1)/'Всп лист'!$C$3*'Всп лист'!$B$3*'Всп лист'!$B$4,0)),"-")</f>
        <v>639</v>
      </c>
    </row>
    <row r="11" spans="1:58" ht="21" customHeight="1" x14ac:dyDescent="0.25">
      <c r="A11" s="1113" t="s">
        <v>620</v>
      </c>
      <c r="B11" s="1114">
        <v>630</v>
      </c>
      <c r="C11" s="1114">
        <v>777</v>
      </c>
      <c r="D11" s="1252" t="s">
        <v>0</v>
      </c>
      <c r="E11" s="1252" t="s">
        <v>0</v>
      </c>
      <c r="F11" s="1252" t="s">
        <v>0</v>
      </c>
      <c r="G11" s="1252" t="s">
        <v>0</v>
      </c>
      <c r="H11" s="1252" t="s">
        <v>0</v>
      </c>
      <c r="I11" s="1252" t="s">
        <v>0</v>
      </c>
      <c r="J11" s="1252" t="s">
        <v>0</v>
      </c>
      <c r="K11" s="1252" t="s">
        <v>0</v>
      </c>
      <c r="L11" s="1252" t="s">
        <v>0</v>
      </c>
      <c r="M11" s="1252" t="s">
        <v>0</v>
      </c>
      <c r="N11" s="1253" t="s">
        <v>0</v>
      </c>
      <c r="O11" s="1252" t="s">
        <v>0</v>
      </c>
      <c r="P11" s="1252" t="s">
        <v>0</v>
      </c>
      <c r="Q11" s="1252" t="s">
        <v>0</v>
      </c>
      <c r="R11" s="1252" t="s">
        <v>0</v>
      </c>
      <c r="S11" s="1252" t="s">
        <v>0</v>
      </c>
      <c r="T11" s="1252" t="s">
        <v>0</v>
      </c>
      <c r="U11" s="1252" t="s">
        <v>0</v>
      </c>
      <c r="V11" s="1252" t="s">
        <v>0</v>
      </c>
      <c r="W11" s="1252" t="s">
        <v>0</v>
      </c>
      <c r="X11" s="1252" t="s">
        <v>0</v>
      </c>
      <c r="Y11" s="1252" t="s">
        <v>0</v>
      </c>
      <c r="Z11" s="1252" t="s">
        <v>0</v>
      </c>
      <c r="AA11" s="1252" t="s">
        <v>0</v>
      </c>
      <c r="AB11" s="1252" t="s">
        <v>0</v>
      </c>
      <c r="AC11" s="1252" t="s">
        <v>0</v>
      </c>
      <c r="AD11" s="1252" t="s">
        <v>0</v>
      </c>
      <c r="AE11" s="1252" t="s">
        <v>0</v>
      </c>
      <c r="AF11" s="1252" t="s">
        <v>0</v>
      </c>
      <c r="AG11" s="1269" t="s">
        <v>0</v>
      </c>
      <c r="AI11" s="521" t="s">
        <v>312</v>
      </c>
      <c r="AJ11" s="528">
        <f>IFERROR(IF('Установка скидки'!$M$1=FALSE,B11*(1-$AJ$1)/'Всп лист'!$B$2,ROUNDUP(B11*(1-$AJ$1)/'Всп лист'!$C$3*'Всп лист'!$B$3*'Всп лист'!$B$4,0)),"-")</f>
        <v>630</v>
      </c>
      <c r="AK11" s="142">
        <f>IFERROR(IF('Установка скидки'!$M$1=FALSE,C11*(1-$AJ$1)/'Всп лист'!$B$2,ROUNDUP(C11*(1-$AJ$1)/'Всп лист'!$C$3*'Всп лист'!$B$3*'Всп лист'!$B$4,0)),"-")</f>
        <v>777</v>
      </c>
      <c r="AL11" s="142" t="str">
        <f>IFERROR(IF('Установка скидки'!$M$1=FALSE,D11*(1-$AJ$1)/'Всп лист'!$B$2,ROUNDUP(D11*(1-$AJ$1)/'Всп лист'!$C$3*'Всп лист'!$B$3*'Всп лист'!$B$4,0)),"-")</f>
        <v>-</v>
      </c>
      <c r="AM11" s="142" t="str">
        <f>IFERROR(IF('Установка скидки'!$M$1=FALSE,E11*(1-$AJ$1)/'Всп лист'!$B$2,ROUNDUP(E11*(1-$AJ$1)/'Всп лист'!$C$3*'Всп лист'!$B$3*'Всп лист'!$B$4,0)),"-")</f>
        <v>-</v>
      </c>
      <c r="AN11" s="142" t="str">
        <f>IFERROR(IF('Установка скидки'!$M$1=FALSE,F11*(1-$AJ$1)/'Всп лист'!$B$2,ROUNDUP(F11*(1-$AJ$1)/'Всп лист'!$C$3*'Всп лист'!$B$3*'Всп лист'!$B$4,0)),"-")</f>
        <v>-</v>
      </c>
      <c r="AO11" s="142" t="str">
        <f>IFERROR(IF('Установка скидки'!$M$1=FALSE,G11*(1-$AJ$1)/'Всп лист'!$B$2,ROUNDUP(G11*(1-$AJ$1)/'Всп лист'!$C$3*'Всп лист'!$B$3*'Всп лист'!$B$4,0)),"-")</f>
        <v>-</v>
      </c>
      <c r="AP11" s="142" t="str">
        <f>IFERROR(IF('Установка скидки'!$M$1=FALSE,H11*(1-$AJ$1)/'Всп лист'!$B$2,ROUNDUP(H11*(1-$AJ$1)/'Всп лист'!$C$3*'Всп лист'!$B$3*'Всп лист'!$B$4,0)),"-")</f>
        <v>-</v>
      </c>
      <c r="AQ11" s="142" t="str">
        <f>IFERROR(IF('Установка скидки'!$M$1=FALSE,I11*(1-$AJ$1)/'Всп лист'!$B$2,ROUNDUP(I11*(1-$AJ$1)/'Всп лист'!$C$3*'Всп лист'!$B$3*'Всп лист'!$B$4,0)),"-")</f>
        <v>-</v>
      </c>
      <c r="AR11" s="142" t="str">
        <f>IFERROR(IF('Установка скидки'!$M$1=FALSE,J11*(1-$AJ$1)/'Всп лист'!$B$2,ROUNDUP(J11*(1-$AJ$1)/'Всп лист'!$C$3*'Всп лист'!$B$3*'Всп лист'!$B$4,0)),"-")</f>
        <v>-</v>
      </c>
      <c r="AS11" s="142" t="str">
        <f>IFERROR(IF('Установка скидки'!$M$1=FALSE,K11*(1-$AJ$1)/'Всп лист'!$B$2,ROUNDUP(K11*(1-$AJ$1)/'Всп лист'!$C$3*'Всп лист'!$B$3*'Всп лист'!$B$4,0)),"-")</f>
        <v>-</v>
      </c>
      <c r="AT11" s="142" t="str">
        <f>IFERROR(IF('Установка скидки'!$M$1=FALSE,L11*(1-$AJ$1)/'Всп лист'!$B$2,ROUNDUP(L11*(1-$AJ$1)/'Всп лист'!$C$3*'Всп лист'!$B$3*'Всп лист'!$B$4,0)),"-")</f>
        <v>-</v>
      </c>
      <c r="AU11" s="142" t="str">
        <f>IFERROR(IF('Установка скидки'!$M$1=FALSE,M11*(1-$AJ$1)/'Всп лист'!$B$2,ROUNDUP(M11*(1-$AJ$1)/'Всп лист'!$C$3*'Всп лист'!$B$3*'Всп лист'!$B$4,0)),"-")</f>
        <v>-</v>
      </c>
      <c r="AV11" s="142" t="str">
        <f>IFERROR(IF('Установка скидки'!$M$1=FALSE,N11*(1-$AJ$1)/'Всп лист'!$B$2,ROUNDUP(N11*(1-$AJ$1)/'Всп лист'!$C$3*'Всп лист'!$B$3*'Всп лист'!$B$4,0)),"-")</f>
        <v>-</v>
      </c>
      <c r="AW11" s="142" t="str">
        <f>IFERROR(IF('Установка скидки'!$M$1=FALSE,O11*(1-$AJ$1)/'Всп лист'!$B$2,ROUNDUP(O11*(1-$AJ$1)/'Всп лист'!$C$3*'Всп лист'!$B$3*'Всп лист'!$B$4,0)),"-")</f>
        <v>-</v>
      </c>
      <c r="AX11" s="142" t="str">
        <f>IFERROR(IF('Установка скидки'!$M$1=FALSE,P11*(1-$AJ$1)/'Всп лист'!$B$2,ROUNDUP(P11*(1-$AJ$1)/'Всп лист'!$C$3*'Всп лист'!$B$3*'Всп лист'!$B$4,0)),"-")</f>
        <v>-</v>
      </c>
      <c r="AY11" s="142" t="str">
        <f>IFERROR(IF('Установка скидки'!$M$1=FALSE,Q11*(1-$AJ$1)/'Всп лист'!$B$2,ROUNDUP(Q11*(1-$AJ$1)/'Всп лист'!$C$3*'Всп лист'!$B$3*'Всп лист'!$B$4,0)),"-")</f>
        <v>-</v>
      </c>
      <c r="AZ11" s="150" t="str">
        <f>IFERROR(IF('Установка скидки'!$M$1=FALSE,R11*(1-$AJ$1)/'Всп лист'!$B$2,ROUNDUP(R11*(1-$AJ$1)/'Всп лист'!$C$3*'Всп лист'!$B$3*'Всп лист'!$B$4,0)),"-")</f>
        <v>-</v>
      </c>
    </row>
    <row r="12" spans="1:58" ht="21" customHeight="1" thickBot="1" x14ac:dyDescent="0.3">
      <c r="A12" s="1120" t="s">
        <v>621</v>
      </c>
      <c r="B12" s="1272" t="s">
        <v>0</v>
      </c>
      <c r="C12" s="1272" t="s">
        <v>0</v>
      </c>
      <c r="D12" s="1272" t="s">
        <v>0</v>
      </c>
      <c r="E12" s="1272" t="s">
        <v>0</v>
      </c>
      <c r="F12" s="1272" t="s">
        <v>0</v>
      </c>
      <c r="G12" s="1272" t="s">
        <v>0</v>
      </c>
      <c r="H12" s="1272" t="s">
        <v>0</v>
      </c>
      <c r="I12" s="1121">
        <v>1928</v>
      </c>
      <c r="J12" s="1272" t="s">
        <v>0</v>
      </c>
      <c r="K12" s="1272" t="s">
        <v>0</v>
      </c>
      <c r="L12" s="1272" t="s">
        <v>0</v>
      </c>
      <c r="M12" s="1272" t="s">
        <v>0</v>
      </c>
      <c r="N12" s="1272" t="s">
        <v>0</v>
      </c>
      <c r="O12" s="1272" t="s">
        <v>0</v>
      </c>
      <c r="P12" s="1272" t="s">
        <v>0</v>
      </c>
      <c r="Q12" s="1272" t="s">
        <v>0</v>
      </c>
      <c r="R12" s="1272" t="s">
        <v>0</v>
      </c>
      <c r="S12" s="1272" t="s">
        <v>0</v>
      </c>
      <c r="T12" s="1272" t="s">
        <v>0</v>
      </c>
      <c r="U12" s="1272" t="s">
        <v>0</v>
      </c>
      <c r="V12" s="1272" t="s">
        <v>0</v>
      </c>
      <c r="W12" s="1272" t="s">
        <v>0</v>
      </c>
      <c r="X12" s="1272" t="s">
        <v>0</v>
      </c>
      <c r="Y12" s="1272" t="s">
        <v>0</v>
      </c>
      <c r="Z12" s="1272" t="s">
        <v>0</v>
      </c>
      <c r="AA12" s="1272" t="s">
        <v>0</v>
      </c>
      <c r="AB12" s="1272" t="s">
        <v>0</v>
      </c>
      <c r="AC12" s="1272" t="s">
        <v>0</v>
      </c>
      <c r="AD12" s="1272" t="s">
        <v>0</v>
      </c>
      <c r="AE12" s="1272" t="s">
        <v>0</v>
      </c>
      <c r="AF12" s="1272" t="s">
        <v>0</v>
      </c>
      <c r="AG12" s="1273" t="s">
        <v>0</v>
      </c>
      <c r="AI12" s="523" t="s">
        <v>522</v>
      </c>
      <c r="AJ12" s="530" t="str">
        <f>IFERROR(IF('Установка скидки'!$M$1=FALSE,B12*(1-$AJ$1)/'Всп лист'!$B$2,ROUNDUP(B12*(1-$AJ$1)/'Всп лист'!$C$3*'Всп лист'!$B$3*'Всп лист'!$B$4,0)),"-")</f>
        <v>-</v>
      </c>
      <c r="AK12" s="531" t="str">
        <f>IFERROR(IF('Установка скидки'!$M$1=FALSE,C12*(1-$AJ$1)/'Всп лист'!$B$2,ROUNDUP(C12*(1-$AJ$1)/'Всп лист'!$C$3*'Всп лист'!$B$3*'Всп лист'!$B$4,0)),"-")</f>
        <v>-</v>
      </c>
      <c r="AL12" s="531" t="str">
        <f>IFERROR(IF('Установка скидки'!$M$1=FALSE,D12*(1-$AJ$1)/'Всп лист'!$B$2,ROUNDUP(D12*(1-$AJ$1)/'Всп лист'!$C$3*'Всп лист'!$B$3*'Всп лист'!$B$4,0)),"-")</f>
        <v>-</v>
      </c>
      <c r="AM12" s="531" t="str">
        <f>IFERROR(IF('Установка скидки'!$M$1=FALSE,E12*(1-$AJ$1)/'Всп лист'!$B$2,ROUNDUP(E12*(1-$AJ$1)/'Всп лист'!$C$3*'Всп лист'!$B$3*'Всп лист'!$B$4,0)),"-")</f>
        <v>-</v>
      </c>
      <c r="AN12" s="531" t="str">
        <f>IFERROR(IF('Установка скидки'!$M$1=FALSE,F12*(1-$AJ$1)/'Всп лист'!$B$2,ROUNDUP(F12*(1-$AJ$1)/'Всп лист'!$C$3*'Всп лист'!$B$3*'Всп лист'!$B$4,0)),"-")</f>
        <v>-</v>
      </c>
      <c r="AO12" s="531" t="str">
        <f>IFERROR(IF('Установка скидки'!$M$1=FALSE,G12*(1-$AJ$1)/'Всп лист'!$B$2,ROUNDUP(G12*(1-$AJ$1)/'Всп лист'!$C$3*'Всп лист'!$B$3*'Всп лист'!$B$4,0)),"-")</f>
        <v>-</v>
      </c>
      <c r="AP12" s="531" t="str">
        <f>IFERROR(IF('Установка скидки'!$M$1=FALSE,H12*(1-$AJ$1)/'Всп лист'!$B$2,ROUNDUP(H12*(1-$AJ$1)/'Всп лист'!$C$3*'Всп лист'!$B$3*'Всп лист'!$B$4,0)),"-")</f>
        <v>-</v>
      </c>
      <c r="AQ12" s="531">
        <f>IFERROR(IF('Установка скидки'!$M$1=FALSE,I12*(1-$AJ$1)/'Всп лист'!$B$2,ROUNDUP(I12*(1-$AJ$1)/'Всп лист'!$C$3*'Всп лист'!$B$3*'Всп лист'!$B$4,0)),"-")</f>
        <v>1928</v>
      </c>
      <c r="AR12" s="531" t="str">
        <f>IFERROR(IF('Установка скидки'!$M$1=FALSE,J12*(1-$AJ$1)/'Всп лист'!$B$2,ROUNDUP(J12*(1-$AJ$1)/'Всп лист'!$C$3*'Всп лист'!$B$3*'Всп лист'!$B$4,0)),"-")</f>
        <v>-</v>
      </c>
      <c r="AS12" s="531" t="str">
        <f>IFERROR(IF('Установка скидки'!$M$1=FALSE,K12*(1-$AJ$1)/'Всп лист'!$B$2,ROUNDUP(K12*(1-$AJ$1)/'Всп лист'!$C$3*'Всп лист'!$B$3*'Всп лист'!$B$4,0)),"-")</f>
        <v>-</v>
      </c>
      <c r="AT12" s="531" t="str">
        <f>IFERROR(IF('Установка скидки'!$M$1=FALSE,L12*(1-$AJ$1)/'Всп лист'!$B$2,ROUNDUP(L12*(1-$AJ$1)/'Всп лист'!$C$3*'Всп лист'!$B$3*'Всп лист'!$B$4,0)),"-")</f>
        <v>-</v>
      </c>
      <c r="AU12" s="531" t="str">
        <f>IFERROR(IF('Установка скидки'!$M$1=FALSE,M12*(1-$AJ$1)/'Всп лист'!$B$2,ROUNDUP(M12*(1-$AJ$1)/'Всп лист'!$C$3*'Всп лист'!$B$3*'Всп лист'!$B$4,0)),"-")</f>
        <v>-</v>
      </c>
      <c r="AV12" s="531" t="str">
        <f>IFERROR(IF('Установка скидки'!$M$1=FALSE,N12*(1-$AJ$1)/'Всп лист'!$B$2,ROUNDUP(N12*(1-$AJ$1)/'Всп лист'!$C$3*'Всп лист'!$B$3*'Всп лист'!$B$4,0)),"-")</f>
        <v>-</v>
      </c>
      <c r="AW12" s="531" t="str">
        <f>IFERROR(IF('Установка скидки'!$M$1=FALSE,O12*(1-$AJ$1)/'Всп лист'!$B$2,ROUNDUP(O12*(1-$AJ$1)/'Всп лист'!$C$3*'Всп лист'!$B$3*'Всп лист'!$B$4,0)),"-")</f>
        <v>-</v>
      </c>
      <c r="AX12" s="531" t="str">
        <f>IFERROR(IF('Установка скидки'!$M$1=FALSE,P12*(1-$AJ$1)/'Всп лист'!$B$2,ROUNDUP(P12*(1-$AJ$1)/'Всп лист'!$C$3*'Всп лист'!$B$3*'Всп лист'!$B$4,0)),"-")</f>
        <v>-</v>
      </c>
      <c r="AY12" s="531" t="str">
        <f>IFERROR(IF('Установка скидки'!$M$1=FALSE,Q12*(1-$AJ$1)/'Всп лист'!$B$2,ROUNDUP(Q12*(1-$AJ$1)/'Всп лист'!$C$3*'Всп лист'!$B$3*'Всп лист'!$B$4,0)),"-")</f>
        <v>-</v>
      </c>
      <c r="AZ12" s="407" t="str">
        <f>IFERROR(IF('Установка скидки'!$M$1=FALSE,R12*(1-$AJ$1)/'Всп лист'!$B$2,ROUNDUP(R12*(1-$AJ$1)/'Всп лист'!$C$3*'Всп лист'!$B$3*'Всп лист'!$B$4,0)),"-")</f>
        <v>-</v>
      </c>
    </row>
    <row r="13" spans="1:58" ht="21" customHeight="1" thickBot="1" x14ac:dyDescent="0.3">
      <c r="AE13" s="96"/>
      <c r="AI13" s="514" t="s">
        <v>170</v>
      </c>
      <c r="AJ13" s="515" t="s">
        <v>194</v>
      </c>
      <c r="AK13" s="515" t="s">
        <v>227</v>
      </c>
      <c r="AL13" s="516" t="s">
        <v>195</v>
      </c>
      <c r="AM13" s="516" t="s">
        <v>196</v>
      </c>
      <c r="AN13" s="516" t="s">
        <v>197</v>
      </c>
      <c r="AO13" s="517" t="s">
        <v>198</v>
      </c>
      <c r="AP13" s="518" t="s">
        <v>228</v>
      </c>
      <c r="AQ13" s="516" t="s">
        <v>199</v>
      </c>
      <c r="AR13" s="516" t="s">
        <v>200</v>
      </c>
      <c r="AS13" s="516" t="s">
        <v>201</v>
      </c>
      <c r="AT13" s="516"/>
      <c r="AU13" s="516"/>
      <c r="AV13" s="516" t="s">
        <v>202</v>
      </c>
      <c r="AW13" s="515" t="s">
        <v>229</v>
      </c>
      <c r="AX13" s="515" t="s">
        <v>203</v>
      </c>
      <c r="AY13" s="519" t="s">
        <v>230</v>
      </c>
      <c r="AZ13" s="519" t="s">
        <v>279</v>
      </c>
    </row>
    <row r="14" spans="1:58" ht="21" customHeight="1" x14ac:dyDescent="0.25">
      <c r="A14" s="377"/>
      <c r="B14" s="378"/>
      <c r="C14" s="378"/>
      <c r="D14" s="379"/>
      <c r="E14" s="379"/>
      <c r="F14" s="379"/>
      <c r="G14" s="379"/>
      <c r="H14" s="379"/>
      <c r="I14" s="379"/>
      <c r="J14" s="379"/>
      <c r="K14" s="379"/>
      <c r="L14" s="380"/>
      <c r="M14" s="379"/>
      <c r="N14" s="379"/>
      <c r="O14" s="379"/>
      <c r="P14" s="379"/>
      <c r="Q14" s="379"/>
      <c r="R14" s="379"/>
      <c r="S14" s="379"/>
      <c r="T14" s="37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96"/>
      <c r="AI14" s="382" t="s">
        <v>297</v>
      </c>
      <c r="AJ14" s="406" t="str">
        <f>IFERROR(IF('Установка скидки'!$M$1=FALSE,S8*(1-$AJ$1)/'Всп лист'!$B$2,ROUNDUP(S8*(1-$AJ$1)/'Всп лист'!$C$3*'Всп лист'!$B$3*'Всп лист'!$B$4,0)),"-")</f>
        <v>-</v>
      </c>
      <c r="AK14" s="406">
        <f>IFERROR(IF('Установка скидки'!$M$1=FALSE,T8*(1-$AJ$1)/'Всп лист'!$B$2,ROUNDUP(T8*(1-$AJ$1)/'Всп лист'!$C$3*'Всп лист'!$B$3*'Всп лист'!$B$4,0)),"-")</f>
        <v>375</v>
      </c>
      <c r="AL14" s="406" t="str">
        <f>IFERROR(IF('Установка скидки'!$M$1=FALSE,U8*(1-$AJ$1)/'Всп лист'!$B$2,ROUNDUP(U8*(1-$AJ$1)/'Всп лист'!$C$3*'Всп лист'!$B$3*'Всп лист'!$B$4,0)),"-")</f>
        <v>-</v>
      </c>
      <c r="AM14" s="406" t="str">
        <f>IFERROR(IF('Установка скидки'!$M$1=FALSE,V8*(1-$AJ$1)/'Всп лист'!$B$2,ROUNDUP(V8*(1-$AJ$1)/'Всп лист'!$C$3*'Всп лист'!$B$3*'Всп лист'!$B$4,0)),"-")</f>
        <v>-</v>
      </c>
      <c r="AN14" s="406" t="str">
        <f>IFERROR(IF('Установка скидки'!$M$1=FALSE,W8*(1-$AJ$1)/'Всп лист'!$B$2,ROUNDUP(W8*(1-$AJ$1)/'Всп лист'!$C$3*'Всп лист'!$B$3*'Всп лист'!$B$4,0)),"-")</f>
        <v>-</v>
      </c>
      <c r="AO14" s="406" t="str">
        <f>IFERROR(IF('Установка скидки'!$M$1=FALSE,X8*(1-$AJ$1)/'Всп лист'!$B$2,ROUNDUP(X8*(1-$AJ$1)/'Всп лист'!$C$3*'Всп лист'!$B$3*'Всп лист'!$B$4,0)),"-")</f>
        <v>-</v>
      </c>
      <c r="AP14" s="406">
        <f>IFERROR(IF('Установка скидки'!$M$1=FALSE,Y8*(1-$AJ$1)/'Всп лист'!$B$2,ROUNDUP(Y8*(1-$AJ$1)/'Всп лист'!$C$3*'Всп лист'!$B$3*'Всп лист'!$B$4,0)),"-")</f>
        <v>421</v>
      </c>
      <c r="AQ14" s="406" t="str">
        <f>IFERROR(IF('Установка скидки'!$M$1=FALSE,Z8*(1-$AJ$1)/'Всп лист'!$B$2,ROUNDUP(Z8*(1-$AJ$1)/'Всп лист'!$C$3*'Всп лист'!$B$3*'Всп лист'!$B$4,0)),"-")</f>
        <v>-</v>
      </c>
      <c r="AR14" s="406" t="str">
        <f>IFERROR(IF('Установка скидки'!$M$1=FALSE,AA8*(1-$AJ$1)/'Всп лист'!$B$2,ROUNDUP(AA8*(1-$AJ$1)/'Всп лист'!$C$3*'Всп лист'!$B$3*'Всп лист'!$B$4,0)),"-")</f>
        <v>-</v>
      </c>
      <c r="AS14" s="406" t="str">
        <f>IFERROR(IF('Установка скидки'!$M$1=FALSE,AB8*(1-$AJ$1)/'Всп лист'!$B$2,ROUNDUP(AB8*(1-$AJ$1)/'Всп лист'!$C$3*'Всп лист'!$B$3*'Всп лист'!$B$4,0)),"-")</f>
        <v>-</v>
      </c>
      <c r="AT14" s="406"/>
      <c r="AU14" s="406"/>
      <c r="AV14" s="406" t="str">
        <f>IFERROR(IF('Установка скидки'!$M$1=FALSE,AC8*(1-$AJ$1)/'Всп лист'!$B$2,ROUNDUP(AC8*(1-$AJ$1)/'Всп лист'!$C$3*'Всп лист'!$B$3*'Всп лист'!$B$4,0)),"-")</f>
        <v>-</v>
      </c>
      <c r="AW14" s="406">
        <f>IFERROR(IF('Установка скидки'!$M$1=FALSE,AD8*(1-$AJ$1)/'Всп лист'!$B$2,ROUNDUP(AD8*(1-$AJ$1)/'Всп лист'!$C$3*'Всп лист'!$B$3*'Всп лист'!$B$4,0)),"-")</f>
        <v>495</v>
      </c>
      <c r="AX14" s="406" t="str">
        <f>IFERROR(IF('Установка скидки'!$M$1=FALSE,AE8*(1-$AJ$1)/'Всп лист'!$B$2,ROUNDUP(AE8*(1-$AJ$1)/'Всп лист'!$C$3*'Всп лист'!$B$3*'Всп лист'!$B$4,0)),"-")</f>
        <v>-</v>
      </c>
      <c r="AY14" s="578">
        <f>IFERROR(IF('Установка скидки'!$M$1=FALSE,AF8*(1-$AJ$1)/'Всп лист'!$B$2,ROUNDUP(AF8*(1-$AJ$1)/'Всп лист'!$C$3*'Всп лист'!$B$3*'Всп лист'!$B$4,0)),"-")</f>
        <v>554</v>
      </c>
      <c r="AZ14" s="581" t="str">
        <f>IFERROR(IF('Установка скидки'!$M$1=FALSE,#REF!*(1-$AJ$1)/'Всп лист'!$B$2,ROUNDUP(#REF!*(1-$AJ$1)/'Всп лист'!$C$3*'Всп лист'!$B$3*'Всп лист'!$B$4,0)),"-")</f>
        <v>-</v>
      </c>
    </row>
    <row r="15" spans="1:58" ht="21" customHeight="1" x14ac:dyDescent="0.25">
      <c r="A15" s="377"/>
      <c r="B15" s="378"/>
      <c r="C15" s="378"/>
      <c r="D15" s="379"/>
      <c r="E15" s="379"/>
      <c r="F15" s="379"/>
      <c r="G15" s="379"/>
      <c r="H15" s="379"/>
      <c r="I15" s="379"/>
      <c r="J15" s="379"/>
      <c r="K15" s="379"/>
      <c r="L15" s="380"/>
      <c r="M15" s="379"/>
      <c r="N15" s="379"/>
      <c r="O15" s="379"/>
      <c r="P15" s="379"/>
      <c r="Q15" s="379"/>
      <c r="R15" s="379"/>
      <c r="S15" s="379"/>
      <c r="T15" s="37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96"/>
      <c r="AI15" s="404" t="s">
        <v>298</v>
      </c>
      <c r="AJ15" s="142">
        <f>IFERROR(IF('Установка скидки'!$M$1=FALSE,S9*(1-$AJ$1)/'Всп лист'!$B$2,ROUNDUP(S9*(1-$AJ$1)/'Всп лист'!$C$3*'Всп лист'!$B$3*'Всп лист'!$B$4,0)),"-")</f>
        <v>1380</v>
      </c>
      <c r="AK15" s="142" t="str">
        <f>IFERROR(IF('Установка скидки'!$M$1=FALSE,T9*(1-$AJ$1)/'Всп лист'!$B$2,ROUNDUP(T9*(1-$AJ$1)/'Всп лист'!$C$3*'Всп лист'!$B$3*'Всп лист'!$B$4,0)),"-")</f>
        <v>-</v>
      </c>
      <c r="AL15" s="142">
        <f>IFERROR(IF('Установка скидки'!$M$1=FALSE,U9*(1-$AJ$1)/'Всп лист'!$B$2,ROUNDUP(U9*(1-$AJ$1)/'Всп лист'!$C$3*'Всп лист'!$B$3*'Всп лист'!$B$4,0)),"-")</f>
        <v>562</v>
      </c>
      <c r="AM15" s="142" t="str">
        <f>IFERROR(IF('Установка скидки'!$M$1=FALSE,V9*(1-$AJ$1)/'Всп лист'!$B$2,ROUNDUP(V9*(1-$AJ$1)/'Всп лист'!$C$3*'Всп лист'!$B$3*'Всп лист'!$B$4,0)),"-")</f>
        <v>-</v>
      </c>
      <c r="AN15" s="142">
        <f>IFERROR(IF('Установка скидки'!$M$1=FALSE,W9*(1-$AJ$1)/'Всп лист'!$B$2,ROUNDUP(W9*(1-$AJ$1)/'Всп лист'!$C$3*'Всп лист'!$B$3*'Всп лист'!$B$4,0)),"-")</f>
        <v>562</v>
      </c>
      <c r="AO15" s="142">
        <f>IFERROR(IF('Установка скидки'!$M$1=FALSE,X9*(1-$AJ$1)/'Всп лист'!$B$2,ROUNDUP(X9*(1-$AJ$1)/'Всп лист'!$C$3*'Всп лист'!$B$3*'Всп лист'!$B$4,0)),"-")</f>
        <v>562</v>
      </c>
      <c r="AP15" s="142" t="str">
        <f>IFERROR(IF('Установка скидки'!$M$1=FALSE,Y9*(1-$AJ$1)/'Всп лист'!$B$2,ROUNDUP(Y9*(1-$AJ$1)/'Всп лист'!$C$3*'Всп лист'!$B$3*'Всп лист'!$B$4,0)),"-")</f>
        <v>-</v>
      </c>
      <c r="AQ15" s="142">
        <f>IFERROR(IF('Установка скидки'!$M$1=FALSE,Z9*(1-$AJ$1)/'Всп лист'!$B$2,ROUNDUP(Z9*(1-$AJ$1)/'Всп лист'!$C$3*'Всп лист'!$B$3*'Всп лист'!$B$4,0)),"-")</f>
        <v>721</v>
      </c>
      <c r="AR15" s="143">
        <f>IFERROR(IF('Установка скидки'!$M$1=FALSE,AA9*(1-$AJ$1)/'Всп лист'!$B$2,ROUNDUP(AA9*(1-$AJ$1)/'Всп лист'!$C$3*'Всп лист'!$B$3*'Всп лист'!$B$4,0)),"-")</f>
        <v>1651</v>
      </c>
      <c r="AS15" s="143">
        <f>IFERROR(IF('Установка скидки'!$M$1=FALSE,AB9*(1-$AJ$1)/'Всп лист'!$B$2,ROUNDUP(AB9*(1-$AJ$1)/'Всп лист'!$C$3*'Всп лист'!$B$3*'Всп лист'!$B$4,0)),"-")</f>
        <v>1793</v>
      </c>
      <c r="AT15" s="143"/>
      <c r="AU15" s="143"/>
      <c r="AV15" s="143">
        <f>IFERROR(IF('Установка скидки'!$M$1=FALSE,AC9*(1-$AJ$1)/'Всп лист'!$B$2,ROUNDUP(AC9*(1-$AJ$1)/'Всп лист'!$C$3*'Всп лист'!$B$3*'Всп лист'!$B$4,0)),"-")</f>
        <v>865</v>
      </c>
      <c r="AW15" s="143" t="str">
        <f>IFERROR(IF('Установка скидки'!$M$1=FALSE,AD9*(1-$AJ$1)/'Всп лист'!$B$2,ROUNDUP(AD9*(1-$AJ$1)/'Всп лист'!$C$3*'Всп лист'!$B$3*'Всп лист'!$B$4,0)),"-")</f>
        <v>-</v>
      </c>
      <c r="AX15" s="143">
        <f>IFERROR(IF('Установка скидки'!$M$1=FALSE,AE9*(1-$AJ$1)/'Всп лист'!$B$2,ROUNDUP(AE9*(1-$AJ$1)/'Всп лист'!$C$3*'Всп лист'!$B$3*'Всп лист'!$B$4,0)),"-")</f>
        <v>865</v>
      </c>
      <c r="AY15" s="579" t="str">
        <f>IFERROR(IF('Установка скидки'!$M$1=FALSE,AF9*(1-$AJ$1)/'Всп лист'!$B$2,ROUNDUP(AF9*(1-$AJ$1)/'Всп лист'!$C$3*'Всп лист'!$B$3*'Всп лист'!$B$4,0)),"-")</f>
        <v>-</v>
      </c>
      <c r="AZ15" s="150" t="str">
        <f>IFERROR(IF('Установка скидки'!$M$1=FALSE,#REF!*(1-$AJ$1)/'Всп лист'!$B$2,ROUNDUP(#REF!*(1-$AJ$1)/'Всп лист'!$C$3*'Всп лист'!$B$3*'Всп лист'!$B$4,0)),"-")</f>
        <v>-</v>
      </c>
    </row>
    <row r="16" spans="1:58" ht="21" customHeight="1" x14ac:dyDescent="0.25">
      <c r="A16" s="377"/>
      <c r="B16" s="378"/>
      <c r="C16" s="378"/>
      <c r="D16" s="379"/>
      <c r="E16" s="379"/>
      <c r="F16" s="379"/>
      <c r="G16" s="379"/>
      <c r="H16" s="379"/>
      <c r="I16" s="379"/>
      <c r="J16" s="379"/>
      <c r="K16" s="379"/>
      <c r="L16" s="380"/>
      <c r="M16" s="379"/>
      <c r="N16" s="379"/>
      <c r="O16" s="379"/>
      <c r="P16" s="379"/>
      <c r="Q16" s="379"/>
      <c r="R16" s="379"/>
      <c r="S16" s="379"/>
      <c r="T16" s="37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96"/>
      <c r="AI16" s="382" t="s">
        <v>311</v>
      </c>
      <c r="AJ16" s="406" t="str">
        <f>IFERROR(IF('Установка скидки'!$M$1=FALSE,S10*(1-$AJ$1)/'Всп лист'!$B$2,ROUNDUP(S10*(1-$AJ$1)/'Всп лист'!$C$3*'Всп лист'!$B$3*'Всп лист'!$B$4,0)),"-")</f>
        <v>-</v>
      </c>
      <c r="AK16" s="406" t="str">
        <f>IFERROR(IF('Установка скидки'!$M$1=FALSE,T10*(1-$AJ$1)/'Всп лист'!$B$2,ROUNDUP(T10*(1-$AJ$1)/'Всп лист'!$C$3*'Всп лист'!$B$3*'Всп лист'!$B$4,0)),"-")</f>
        <v>-</v>
      </c>
      <c r="AL16" s="406" t="str">
        <f>IFERROR(IF('Установка скидки'!$M$1=FALSE,U10*(1-$AJ$1)/'Всп лист'!$B$2,ROUNDUP(U10*(1-$AJ$1)/'Всп лист'!$C$3*'Всп лист'!$B$3*'Всп лист'!$B$4,0)),"-")</f>
        <v>-</v>
      </c>
      <c r="AM16" s="406">
        <f>IFERROR(IF('Установка скидки'!$M$1=FALSE,V10*(1-$AJ$1)/'Всп лист'!$B$2,ROUNDUP(V10*(1-$AJ$1)/'Всп лист'!$C$3*'Всп лист'!$B$3*'Всп лист'!$B$4,0)),"-")</f>
        <v>872</v>
      </c>
      <c r="AN16" s="406">
        <f>IFERROR(IF('Установка скидки'!$M$1=FALSE,W10*(1-$AJ$1)/'Всп лист'!$B$2,ROUNDUP(W10*(1-$AJ$1)/'Всп лист'!$C$3*'Всп лист'!$B$3*'Всп лист'!$B$4,0)),"-")</f>
        <v>727</v>
      </c>
      <c r="AO16" s="406" t="str">
        <f>IFERROR(IF('Установка скидки'!$M$1=FALSE,X10*(1-$AJ$1)/'Всп лист'!$B$2,ROUNDUP(X10*(1-$AJ$1)/'Всп лист'!$C$3*'Всп лист'!$B$3*'Всп лист'!$B$4,0)),"-")</f>
        <v>-</v>
      </c>
      <c r="AP16" s="406" t="str">
        <f>IFERROR(IF('Установка скидки'!$M$1=FALSE,Y10*(1-$AJ$1)/'Всп лист'!$B$2,ROUNDUP(Y10*(1-$AJ$1)/'Всп лист'!$C$3*'Всп лист'!$B$3*'Всп лист'!$B$4,0)),"-")</f>
        <v>-</v>
      </c>
      <c r="AQ16" s="406" t="str">
        <f>IFERROR(IF('Установка скидки'!$M$1=FALSE,Z10*(1-$AJ$1)/'Всп лист'!$B$2,ROUNDUP(Z10*(1-$AJ$1)/'Всп лист'!$C$3*'Всп лист'!$B$3*'Всп лист'!$B$4,0)),"-")</f>
        <v>-</v>
      </c>
      <c r="AR16" s="406">
        <f>IFERROR(IF('Установка скидки'!$M$1=FALSE,AA10*(1-$AJ$1)/'Всп лист'!$B$2,ROUNDUP(AA10*(1-$AJ$1)/'Всп лист'!$C$3*'Всп лист'!$B$3*'Всп лист'!$B$4,0)),"-")</f>
        <v>2277</v>
      </c>
      <c r="AS16" s="417" t="str">
        <f>IFERROR(IF('Установка скидки'!$M$1=FALSE,AB10*(1-$AJ$1)/'Всп лист'!$B$2,ROUNDUP(AB10*(1-$AJ$1)/'Всп лист'!$C$3*'Всп лист'!$B$3*'Всп лист'!$B$4,0)),"-")</f>
        <v>-</v>
      </c>
      <c r="AT16" s="417"/>
      <c r="AU16" s="417"/>
      <c r="AV16" s="406" t="str">
        <f>IFERROR(IF('Установка скидки'!$M$1=FALSE,AC10*(1-$AJ$1)/'Всп лист'!$B$2,ROUNDUP(AC10*(1-$AJ$1)/'Всп лист'!$C$3*'Всп лист'!$B$3*'Всп лист'!$B$4,0)),"-")</f>
        <v>-</v>
      </c>
      <c r="AW16" s="406" t="str">
        <f>IFERROR(IF('Установка скидки'!$M$1=FALSE,AD10*(1-$AJ$1)/'Всп лист'!$B$2,ROUNDUP(AD10*(1-$AJ$1)/'Всп лист'!$C$3*'Всп лист'!$B$3*'Всп лист'!$B$4,0)),"-")</f>
        <v>-</v>
      </c>
      <c r="AX16" s="406">
        <f>IFERROR(IF('Установка скидки'!$M$1=FALSE,AE10*(1-$AJ$1)/'Всп лист'!$B$2,ROUNDUP(AE10*(1-$AJ$1)/'Всп лист'!$C$3*'Всп лист'!$B$3*'Всп лист'!$B$4,0)),"-")</f>
        <v>894</v>
      </c>
      <c r="AY16" s="578" t="str">
        <f>IFERROR(IF('Установка скидки'!$M$1=FALSE,AF10*(1-$AJ$1)/'Всп лист'!$B$2,ROUNDUP(AF10*(1-$AJ$1)/'Всп лист'!$C$3*'Всп лист'!$B$3*'Всп лист'!$B$4,0)),"-")</f>
        <v>-</v>
      </c>
      <c r="AZ16" s="416">
        <f>IFERROR(IF('Установка скидки'!$M$1=FALSE,AG10*(1-$AJ$1)/'Всп лист'!$B$2,ROUNDUP(AG10*(1-$AJ$1)/'Всп лист'!$C$3*'Всп лист'!$B$3*'Всп лист'!$B$4,0)),"-")</f>
        <v>3204</v>
      </c>
    </row>
    <row r="17" spans="1:57" ht="21.75" customHeight="1" thickBot="1" x14ac:dyDescent="0.3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I17" s="405" t="s">
        <v>312</v>
      </c>
      <c r="AJ17" s="151" t="str">
        <f>IFERROR(IF('Установка скидки'!$M$1=FALSE,S11*(1-$AJ$1)/'Всп лист'!$B$2,ROUNDUP(S11*(1-$AJ$1)/'Всп лист'!$C$3*'Всп лист'!$B$3*'Всп лист'!$B$4,0)),"-")</f>
        <v>-</v>
      </c>
      <c r="AK17" s="151" t="str">
        <f>IFERROR(IF('Установка скидки'!$M$1=FALSE,T11*(1-$AJ$1)/'Всп лист'!$B$2,ROUNDUP(T11*(1-$AJ$1)/'Всп лист'!$C$3*'Всп лист'!$B$3*'Всп лист'!$B$4,0)),"-")</f>
        <v>-</v>
      </c>
      <c r="AL17" s="151" t="str">
        <f>IFERROR(IF('Установка скидки'!$M$1=FALSE,U11*(1-$AJ$1)/'Всп лист'!$B$2,ROUNDUP(U11*(1-$AJ$1)/'Всп лист'!$C$3*'Всп лист'!$B$3*'Всп лист'!$B$4,0)),"-")</f>
        <v>-</v>
      </c>
      <c r="AM17" s="151" t="str">
        <f>IFERROR(IF('Установка скидки'!$M$1=FALSE,V11*(1-$AJ$1)/'Всп лист'!$B$2,ROUNDUP(V11*(1-$AJ$1)/'Всп лист'!$C$3*'Всп лист'!$B$3*'Всп лист'!$B$4,0)),"-")</f>
        <v>-</v>
      </c>
      <c r="AN17" s="151" t="str">
        <f>IFERROR(IF('Установка скидки'!$M$1=FALSE,W11*(1-$AJ$1)/'Всп лист'!$B$2,ROUNDUP(W11*(1-$AJ$1)/'Всп лист'!$C$3*'Всп лист'!$B$3*'Всп лист'!$B$4,0)),"-")</f>
        <v>-</v>
      </c>
      <c r="AO17" s="151" t="str">
        <f>IFERROR(IF('Установка скидки'!$M$1=FALSE,X11*(1-$AJ$1)/'Всп лист'!$B$2,ROUNDUP(X11*(1-$AJ$1)/'Всп лист'!$C$3*'Всп лист'!$B$3*'Всп лист'!$B$4,0)),"-")</f>
        <v>-</v>
      </c>
      <c r="AP17" s="151" t="str">
        <f>IFERROR(IF('Установка скидки'!$M$1=FALSE,Y11*(1-$AJ$1)/'Всп лист'!$B$2,ROUNDUP(Y11*(1-$AJ$1)/'Всп лист'!$C$3*'Всп лист'!$B$3*'Всп лист'!$B$4,0)),"-")</f>
        <v>-</v>
      </c>
      <c r="AQ17" s="151" t="str">
        <f>IFERROR(IF('Установка скидки'!$M$1=FALSE,Z11*(1-$AJ$1)/'Всп лист'!$B$2,ROUNDUP(Z11*(1-$AJ$1)/'Всп лист'!$C$3*'Всп лист'!$B$3*'Всп лист'!$B$4,0)),"-")</f>
        <v>-</v>
      </c>
      <c r="AR17" s="151" t="str">
        <f>IFERROR(IF('Установка скидки'!$M$1=FALSE,AA11*(1-$AJ$1)/'Всп лист'!$B$2,ROUNDUP(AA11*(1-$AJ$1)/'Всп лист'!$C$3*'Всп лист'!$B$3*'Всп лист'!$B$4,0)),"-")</f>
        <v>-</v>
      </c>
      <c r="AS17" s="151" t="str">
        <f>IFERROR(IF('Установка скидки'!$M$1=FALSE,AB11*(1-$AJ$1)/'Всп лист'!$B$2,ROUNDUP(AB11*(1-$AJ$1)/'Всп лист'!$C$3*'Всп лист'!$B$3*'Всп лист'!$B$4,0)),"-")</f>
        <v>-</v>
      </c>
      <c r="AT17" s="151"/>
      <c r="AU17" s="151"/>
      <c r="AV17" s="151" t="str">
        <f>IFERROR(IF('Установка скидки'!$M$1=FALSE,AC11*(1-$AJ$1)/'Всп лист'!$B$2,ROUNDUP(AC11*(1-$AJ$1)/'Всп лист'!$C$3*'Всп лист'!$B$3*'Всп лист'!$B$4,0)),"-")</f>
        <v>-</v>
      </c>
      <c r="AW17" s="151" t="str">
        <f>IFERROR(IF('Установка скидки'!$M$1=FALSE,AD11*(1-$AJ$1)/'Всп лист'!$B$2,ROUNDUP(AD11*(1-$AJ$1)/'Всп лист'!$C$3*'Всп лист'!$B$3*'Всп лист'!$B$4,0)),"-")</f>
        <v>-</v>
      </c>
      <c r="AX17" s="151" t="str">
        <f>IFERROR(IF('Установка скидки'!$M$1=FALSE,AE11*(1-$AJ$1)/'Всп лист'!$B$2,ROUNDUP(AE11*(1-$AJ$1)/'Всп лист'!$C$3*'Всп лист'!$B$3*'Всп лист'!$B$4,0)),"-")</f>
        <v>-</v>
      </c>
      <c r="AY17" s="580" t="str">
        <f>IFERROR(IF('Установка скидки'!$M$1=FALSE,AF11*(1-$AJ$1)/'Всп лист'!$B$2,ROUNDUP(AF11*(1-$AJ$1)/'Всп лист'!$C$3*'Всп лист'!$B$3*'Всп лист'!$B$4,0)),"-")</f>
        <v>-</v>
      </c>
      <c r="AZ17" s="152" t="str">
        <f>IFERROR(IF('Установка скидки'!$M$1=FALSE,#REF!*(1-$AJ$1)/'Всп лист'!$B$2,ROUNDUP(#REF!*(1-$AJ$1)/'Всп лист'!$C$3*'Всп лист'!$B$3*'Всп лист'!$B$4,0)),"-")</f>
        <v>-</v>
      </c>
    </row>
    <row r="18" spans="1:57" ht="38.25" customHeight="1" x14ac:dyDescent="0.3">
      <c r="A18" s="79" t="s">
        <v>204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I18" s="1398" t="s">
        <v>204</v>
      </c>
      <c r="AJ18" s="1398"/>
      <c r="AK18" s="1398"/>
      <c r="AL18" s="1398"/>
      <c r="AM18" s="1398"/>
      <c r="AN18" s="1398"/>
      <c r="AO18" s="1398"/>
      <c r="AP18" s="1398"/>
      <c r="AQ18" s="1398"/>
      <c r="AR18" s="1398"/>
      <c r="AS18" s="1398"/>
      <c r="AT18" s="1398"/>
      <c r="AU18" s="1398"/>
      <c r="AV18" s="1398"/>
      <c r="AW18" s="1398"/>
      <c r="AX18" s="1398"/>
      <c r="AY18" s="80"/>
      <c r="AZ18" s="80"/>
      <c r="BA18" s="80"/>
      <c r="BB18" s="80"/>
      <c r="BC18" s="80"/>
      <c r="BD18" s="80"/>
      <c r="BE18" s="80"/>
    </row>
    <row r="19" spans="1:57" ht="6" customHeight="1" thickBot="1" x14ac:dyDescent="0.3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</row>
    <row r="20" spans="1:57" ht="16.5" thickBot="1" x14ac:dyDescent="0.3">
      <c r="A20" s="1122" t="s">
        <v>170</v>
      </c>
      <c r="B20" s="1123" t="s">
        <v>1</v>
      </c>
      <c r="C20" s="1124" t="s">
        <v>49</v>
      </c>
      <c r="D20" s="1124" t="s">
        <v>2</v>
      </c>
      <c r="E20" s="1124" t="s">
        <v>3</v>
      </c>
      <c r="F20" s="1124" t="s">
        <v>205</v>
      </c>
      <c r="G20" s="1124" t="s">
        <v>323</v>
      </c>
      <c r="H20" s="1124" t="s">
        <v>4</v>
      </c>
      <c r="I20" s="1124" t="s">
        <v>206</v>
      </c>
      <c r="J20" s="1124" t="s">
        <v>36</v>
      </c>
      <c r="K20" s="1124" t="s">
        <v>5</v>
      </c>
      <c r="L20" s="1124" t="s">
        <v>207</v>
      </c>
      <c r="M20" s="1124" t="s">
        <v>37</v>
      </c>
      <c r="N20" s="1124" t="s">
        <v>6</v>
      </c>
      <c r="O20" s="1124" t="s">
        <v>38</v>
      </c>
      <c r="P20" s="1124" t="s">
        <v>7</v>
      </c>
      <c r="Q20" s="1124" t="s">
        <v>39</v>
      </c>
      <c r="R20" s="1124" t="s">
        <v>8</v>
      </c>
      <c r="S20" s="1124" t="s">
        <v>208</v>
      </c>
      <c r="T20" s="1124" t="s">
        <v>40</v>
      </c>
      <c r="U20" s="1124" t="s">
        <v>10</v>
      </c>
      <c r="V20" s="1125" t="s">
        <v>41</v>
      </c>
      <c r="X20" s="136"/>
      <c r="Y20" s="136"/>
      <c r="Z20" s="136"/>
      <c r="AA20" s="136"/>
      <c r="AI20" s="132" t="s">
        <v>170</v>
      </c>
      <c r="AJ20" s="1018" t="s">
        <v>1</v>
      </c>
      <c r="AK20" s="133" t="s">
        <v>49</v>
      </c>
      <c r="AL20" s="133" t="s">
        <v>2</v>
      </c>
      <c r="AM20" s="133" t="s">
        <v>3</v>
      </c>
      <c r="AN20" s="133" t="s">
        <v>205</v>
      </c>
      <c r="AO20" s="134" t="s">
        <v>320</v>
      </c>
      <c r="AP20" s="133" t="s">
        <v>4</v>
      </c>
      <c r="AQ20" s="133" t="s">
        <v>206</v>
      </c>
      <c r="AR20" s="133" t="s">
        <v>36</v>
      </c>
      <c r="AS20" s="133" t="s">
        <v>5</v>
      </c>
      <c r="AT20" s="133" t="s">
        <v>207</v>
      </c>
      <c r="AU20" s="133" t="s">
        <v>37</v>
      </c>
      <c r="AV20" s="133" t="s">
        <v>6</v>
      </c>
      <c r="AW20" s="133" t="s">
        <v>38</v>
      </c>
      <c r="AX20" s="133" t="s">
        <v>7</v>
      </c>
      <c r="AY20" s="133" t="s">
        <v>39</v>
      </c>
      <c r="AZ20" s="133" t="s">
        <v>8</v>
      </c>
      <c r="BA20" s="133" t="s">
        <v>208</v>
      </c>
      <c r="BB20" s="133" t="s">
        <v>40</v>
      </c>
      <c r="BC20" s="133" t="s">
        <v>10</v>
      </c>
      <c r="BD20" s="135" t="s">
        <v>41</v>
      </c>
      <c r="BE20" s="654"/>
    </row>
    <row r="21" spans="1:57" ht="20.25" customHeight="1" x14ac:dyDescent="0.25">
      <c r="A21" s="1126" t="s">
        <v>209</v>
      </c>
      <c r="B21" s="989">
        <v>1320</v>
      </c>
      <c r="C21" s="990">
        <v>1224</v>
      </c>
      <c r="D21" s="1249" t="s">
        <v>0</v>
      </c>
      <c r="E21" s="1249" t="s">
        <v>0</v>
      </c>
      <c r="F21" s="1249" t="s">
        <v>0</v>
      </c>
      <c r="G21" s="1249" t="s">
        <v>0</v>
      </c>
      <c r="H21" s="1249" t="s">
        <v>0</v>
      </c>
      <c r="I21" s="1249" t="s">
        <v>0</v>
      </c>
      <c r="J21" s="1249" t="s">
        <v>0</v>
      </c>
      <c r="K21" s="1249" t="s">
        <v>0</v>
      </c>
      <c r="L21" s="1249" t="s">
        <v>0</v>
      </c>
      <c r="M21" s="1249" t="s">
        <v>0</v>
      </c>
      <c r="N21" s="1249" t="s">
        <v>0</v>
      </c>
      <c r="O21" s="1249" t="s">
        <v>0</v>
      </c>
      <c r="P21" s="1249" t="s">
        <v>0</v>
      </c>
      <c r="Q21" s="1249" t="s">
        <v>0</v>
      </c>
      <c r="R21" s="1249" t="s">
        <v>0</v>
      </c>
      <c r="S21" s="1111" t="s">
        <v>0</v>
      </c>
      <c r="T21" s="1111" t="s">
        <v>0</v>
      </c>
      <c r="U21" s="1249" t="s">
        <v>0</v>
      </c>
      <c r="V21" s="1250" t="s">
        <v>0</v>
      </c>
      <c r="X21" s="137"/>
      <c r="Y21" s="137"/>
      <c r="Z21" s="137"/>
      <c r="AA21" s="137"/>
      <c r="AI21" s="382" t="s">
        <v>209</v>
      </c>
      <c r="AJ21" s="1019">
        <f>IFERROR(IF('Установка скидки'!$M$1=FALSE,B21*(1-$AJ$1)/'Всп лист'!$B$2,ROUNDUP(B21*(1-$AJ$1)/'Всп лист'!$C$3*'Всп лист'!$B$3*'Всп лист'!$B$4,0)),"-")</f>
        <v>1320</v>
      </c>
      <c r="AK21" s="138">
        <f>IFERROR(IF('Установка скидки'!$M$1=FALSE,C21*(1-$AJ$1)/'Всп лист'!$B$2,ROUNDUP(C21*(1-$AJ$1)/'Всп лист'!$C$3*'Всп лист'!$B$3*'Всп лист'!$B$4,0)),"-")</f>
        <v>1224</v>
      </c>
      <c r="AL21" s="138" t="str">
        <f>IFERROR(IF('Установка скидки'!$M$1=FALSE,D21*(1-$AJ$1)/'Всп лист'!$B$2,ROUNDUP(D21*(1-$AJ$1)/'Всп лист'!$C$3*'Всп лист'!$B$3*'Всп лист'!$B$4,0)),"-")</f>
        <v>-</v>
      </c>
      <c r="AM21" s="138" t="str">
        <f>IFERROR(IF('Установка скидки'!$M$1=FALSE,E21*(1-$AJ$1)/'Всп лист'!$B$2,ROUNDUP(E21*(1-$AJ$1)/'Всп лист'!$C$3*'Всп лист'!$B$3*'Всп лист'!$B$4,0)),"-")</f>
        <v>-</v>
      </c>
      <c r="AN21" s="139" t="str">
        <f>IFERROR(IF('Установка скидки'!$M$1=FALSE,F21*(1-$AJ$1)/'Всп лист'!$B$2,ROUNDUP(F21*(1-$AJ$1)/'Всп лист'!$C$3*'Всп лист'!$B$3*'Всп лист'!$B$4,0)),"-")</f>
        <v>-</v>
      </c>
      <c r="AO21" s="139" t="str">
        <f>IFERROR(IF('Установка скидки'!$M$1=FALSE,G21*(1-$AJ$1)/'Всп лист'!$B$2,ROUNDUP(G21*(1-$AJ$1)/'Всп лист'!$C$3*'Всп лист'!$B$3*'Всп лист'!$B$4,0)),"-")</f>
        <v>-</v>
      </c>
      <c r="AP21" s="139" t="str">
        <f>IFERROR(IF('Установка скидки'!$M$1=FALSE,H21*(1-$AJ$1)/'Всп лист'!$B$2,ROUNDUP(H21*(1-$AJ$1)/'Всп лист'!$C$3*'Всп лист'!$B$3*'Всп лист'!$B$4,0)),"-")</f>
        <v>-</v>
      </c>
      <c r="AQ21" s="139" t="str">
        <f>IFERROR(IF('Установка скидки'!$M$1=FALSE,I21*(1-$AJ$1)/'Всп лист'!$B$2,ROUNDUP(I21*(1-$AJ$1)/'Всп лист'!$C$3*'Всп лист'!$B$3*'Всп лист'!$B$4,0)),"-")</f>
        <v>-</v>
      </c>
      <c r="AR21" s="139" t="str">
        <f>IFERROR(IF('Установка скидки'!$M$1=FALSE,J21*(1-$AJ$1)/'Всп лист'!$B$2,ROUNDUP(J21*(1-$AJ$1)/'Всп лист'!$C$3*'Всп лист'!$B$3*'Всп лист'!$B$4,0)),"-")</f>
        <v>-</v>
      </c>
      <c r="AS21" s="139" t="str">
        <f>IFERROR(IF('Установка скидки'!$M$1=FALSE,K21*(1-$AJ$1)/'Всп лист'!$B$2,ROUNDUP(K21*(1-$AJ$1)/'Всп лист'!$C$3*'Всп лист'!$B$3*'Всп лист'!$B$4,0)),"-")</f>
        <v>-</v>
      </c>
      <c r="AT21" s="139" t="str">
        <f>IFERROR(IF('Установка скидки'!$M$1=FALSE,L21*(1-$AJ$1)/'Всп лист'!$B$2,ROUNDUP(L21*(1-$AJ$1)/'Всп лист'!$C$3*'Всп лист'!$B$3*'Всп лист'!$B$4,0)),"-")</f>
        <v>-</v>
      </c>
      <c r="AU21" s="139" t="str">
        <f>IFERROR(IF('Установка скидки'!$M$1=FALSE,M21*(1-$AJ$1)/'Всп лист'!$B$2,ROUNDUP(M21*(1-$AJ$1)/'Всп лист'!$C$3*'Всп лист'!$B$3*'Всп лист'!$B$4,0)),"-")</f>
        <v>-</v>
      </c>
      <c r="AV21" s="139" t="str">
        <f>IFERROR(IF('Установка скидки'!$M$1=FALSE,N21*(1-$AJ$1)/'Всп лист'!$B$2,ROUNDUP(N21*(1-$AJ$1)/'Всп лист'!$C$3*'Всп лист'!$B$3*'Всп лист'!$B$4,0)),"-")</f>
        <v>-</v>
      </c>
      <c r="AW21" s="140" t="str">
        <f>IFERROR(IF('Установка скидки'!$M$1=FALSE,O21*(1-$AJ$1)/'Всп лист'!$B$2,ROUNDUP(O21*(1-$AJ$1)/'Всп лист'!$C$3*'Всп лист'!$B$3*'Всп лист'!$B$4,0)),"-")</f>
        <v>-</v>
      </c>
      <c r="AX21" s="138" t="str">
        <f>IFERROR(IF('Установка скидки'!$M$1=FALSE,P21*(1-$AJ$1)/'Всп лист'!$B$2,ROUNDUP(P21*(1-$AJ$1)/'Всп лист'!$C$3*'Всп лист'!$B$3*'Всп лист'!$B$4,0)),"-")</f>
        <v>-</v>
      </c>
      <c r="AY21" s="138" t="str">
        <f>IFERROR(IF('Установка скидки'!$M$1=FALSE,Q21*(1-$AJ$1)/'Всп лист'!$B$2,ROUNDUP(Q21*(1-$AJ$1)/'Всп лист'!$C$3*'Всп лист'!$B$3*'Всп лист'!$B$4,0)),"-")</f>
        <v>-</v>
      </c>
      <c r="AZ21" s="138" t="str">
        <f>IFERROR(IF('Установка скидки'!$M$1=FALSE,R21*(1-$AJ$1)/'Всп лист'!$B$2,ROUNDUP(R21*(1-$AJ$1)/'Всп лист'!$C$3*'Всп лист'!$B$3*'Всп лист'!$B$4,0)),"-")</f>
        <v>-</v>
      </c>
      <c r="BA21" s="139" t="str">
        <f>IFERROR(IF('Установка скидки'!$M$1=FALSE,S21*(1-$AJ$1)/'Всп лист'!$B$2,ROUNDUP(S21*(1-$AJ$1)/'Всп лист'!$C$3*'Всп лист'!$B$3*'Всп лист'!$B$4,0)),"-")</f>
        <v>-</v>
      </c>
      <c r="BB21" s="138" t="str">
        <f>IFERROR(IF('Установка скидки'!$M$1=FALSE,T21*(1-$AJ$1)/'Всп лист'!$B$2,ROUNDUP(T21*(1-$AJ$1)/'Всп лист'!$C$3*'Всп лист'!$B$3*'Всп лист'!$B$4,0)),"-")</f>
        <v>-</v>
      </c>
      <c r="BC21" s="138" t="str">
        <f>IFERROR(IF('Установка скидки'!$M$1=FALSE,U21*(1-$AJ$1)/'Всп лист'!$B$2,ROUNDUP(U21*(1-$AJ$1)/'Всп лист'!$C$3*'Всп лист'!$B$3*'Всп лист'!$B$4,0)),"-")</f>
        <v>-</v>
      </c>
      <c r="BD21" s="141" t="str">
        <f>IFERROR(IF('Установка скидки'!$M$1=FALSE,V21*(1-$AJ$1)/'Всп лист'!$B$2,ROUNDUP(V21*(1-$AJ$1)/'Всп лист'!$C$3*'Всп лист'!$B$3*'Всп лист'!$B$4,0)),"-")</f>
        <v>-</v>
      </c>
    </row>
    <row r="22" spans="1:57" ht="20.25" customHeight="1" x14ac:dyDescent="0.25">
      <c r="A22" s="1127" t="s">
        <v>210</v>
      </c>
      <c r="B22" s="1251" t="s">
        <v>0</v>
      </c>
      <c r="C22" s="1252" t="s">
        <v>0</v>
      </c>
      <c r="D22" s="991">
        <v>1420</v>
      </c>
      <c r="E22" s="991">
        <v>1445</v>
      </c>
      <c r="F22" s="991">
        <v>1468</v>
      </c>
      <c r="G22" s="1252" t="s">
        <v>0</v>
      </c>
      <c r="H22" s="991">
        <v>1467</v>
      </c>
      <c r="I22" s="991">
        <v>1460</v>
      </c>
      <c r="J22" s="1252" t="s">
        <v>0</v>
      </c>
      <c r="K22" s="1252" t="s">
        <v>0</v>
      </c>
      <c r="L22" s="991">
        <v>1499</v>
      </c>
      <c r="M22" s="1252" t="s">
        <v>0</v>
      </c>
      <c r="N22" s="991">
        <v>1608</v>
      </c>
      <c r="O22" s="1253" t="s">
        <v>619</v>
      </c>
      <c r="P22" s="992">
        <v>2201</v>
      </c>
      <c r="Q22" s="1252" t="s">
        <v>0</v>
      </c>
      <c r="R22" s="991">
        <v>2054</v>
      </c>
      <c r="S22" s="991">
        <v>2189</v>
      </c>
      <c r="T22" s="1252" t="s">
        <v>0</v>
      </c>
      <c r="U22" s="991">
        <v>2830</v>
      </c>
      <c r="V22" s="1254" t="s">
        <v>0</v>
      </c>
      <c r="X22" s="137"/>
      <c r="Y22" s="137"/>
      <c r="Z22" s="137"/>
      <c r="AA22" s="137"/>
      <c r="AI22" s="404" t="s">
        <v>210</v>
      </c>
      <c r="AJ22" s="1020" t="str">
        <f>IFERROR(IF('Установка скидки'!$M$1=FALSE,B22*(1-$AJ$1)/'Всп лист'!$B$2,ROUNDUP(B22*(1-$AJ$1)/'Всп лист'!$C$3*'Всп лист'!$B$3*'Всп лист'!$B$4,0)),"-")</f>
        <v>-</v>
      </c>
      <c r="AK22" s="142" t="str">
        <f>IFERROR(IF('Установка скидки'!$M$1=FALSE,C22*(1-$AJ$1)/'Всп лист'!$B$2,ROUNDUP(C22*(1-$AJ$1)/'Всп лист'!$C$3*'Всп лист'!$B$3*'Всп лист'!$B$4,0)),"-")</f>
        <v>-</v>
      </c>
      <c r="AL22" s="142">
        <f>IFERROR(IF('Установка скидки'!$M$1=FALSE,D22*(1-$AJ$1)/'Всп лист'!$B$2,ROUNDUP(D22*(1-$AJ$1)/'Всп лист'!$C$3*'Всп лист'!$B$3*'Всп лист'!$B$4,0)),"-")</f>
        <v>1420</v>
      </c>
      <c r="AM22" s="142">
        <f>IFERROR(IF('Установка скидки'!$M$1=FALSE,E22*(1-$AJ$1)/'Всп лист'!$B$2,ROUNDUP(E22*(1-$AJ$1)/'Всп лист'!$C$3*'Всп лист'!$B$3*'Всп лист'!$B$4,0)),"-")</f>
        <v>1445</v>
      </c>
      <c r="AN22" s="142">
        <f>IFERROR(IF('Установка скидки'!$M$1=FALSE,F22*(1-$AJ$1)/'Всп лист'!$B$2,ROUNDUP(F22*(1-$AJ$1)/'Всп лист'!$C$3*'Всп лист'!$B$3*'Всп лист'!$B$4,0)),"-")</f>
        <v>1468</v>
      </c>
      <c r="AO22" s="142" t="str">
        <f>IFERROR(IF('Установка скидки'!$M$1=FALSE,G22*(1-$AJ$1)/'Всп лист'!$B$2,ROUNDUP(G22*(1-$AJ$1)/'Всп лист'!$C$3*'Всп лист'!$B$3*'Всп лист'!$B$4,0)),"-")</f>
        <v>-</v>
      </c>
      <c r="AP22" s="142">
        <f>IFERROR(IF('Установка скидки'!$M$1=FALSE,H22*(1-$AJ$1)/'Всп лист'!$B$2,ROUNDUP(H22*(1-$AJ$1)/'Всп лист'!$C$3*'Всп лист'!$B$3*'Всп лист'!$B$4,0)),"-")</f>
        <v>1467</v>
      </c>
      <c r="AQ22" s="142">
        <f>IFERROR(IF('Установка скидки'!$M$1=FALSE,I22*(1-$AJ$1)/'Всп лист'!$B$2,ROUNDUP(I22*(1-$AJ$1)/'Всп лист'!$C$3*'Всп лист'!$B$3*'Всп лист'!$B$4,0)),"-")</f>
        <v>1460</v>
      </c>
      <c r="AR22" s="142" t="str">
        <f>IFERROR(IF('Установка скидки'!$M$1=FALSE,J22*(1-$AJ$1)/'Всп лист'!$B$2,ROUNDUP(J22*(1-$AJ$1)/'Всп лист'!$C$3*'Всп лист'!$B$3*'Всп лист'!$B$4,0)),"-")</f>
        <v>-</v>
      </c>
      <c r="AS22" s="142" t="str">
        <f>IFERROR(IF('Установка скидки'!$M$1=FALSE,K22*(1-$AJ$1)/'Всп лист'!$B$2,ROUNDUP(K22*(1-$AJ$1)/'Всп лист'!$C$3*'Всп лист'!$B$3*'Всп лист'!$B$4,0)),"-")</f>
        <v>-</v>
      </c>
      <c r="AT22" s="142">
        <f>IFERROR(IF('Установка скидки'!$M$1=FALSE,L22*(1-$AJ$1)/'Всп лист'!$B$2,ROUNDUP(L22*(1-$AJ$1)/'Всп лист'!$C$3*'Всп лист'!$B$3*'Всп лист'!$B$4,0)),"-")</f>
        <v>1499</v>
      </c>
      <c r="AU22" s="142" t="str">
        <f>IFERROR(IF('Установка скидки'!$M$1=FALSE,M22*(1-$AJ$1)/'Всп лист'!$B$2,ROUNDUP(M22*(1-$AJ$1)/'Всп лист'!$C$3*'Всп лист'!$B$3*'Всп лист'!$B$4,0)),"-")</f>
        <v>-</v>
      </c>
      <c r="AV22" s="142">
        <f>IFERROR(IF('Установка скидки'!$M$1=FALSE,N22*(1-$AJ$1)/'Всп лист'!$B$2,ROUNDUP(N22*(1-$AJ$1)/'Всп лист'!$C$3*'Всп лист'!$B$3*'Всп лист'!$B$4,0)),"-")</f>
        <v>1608</v>
      </c>
      <c r="AW22" s="142" t="str">
        <f>IFERROR(IF('Установка скидки'!$M$1=FALSE,O22*(1-$AJ$1)/'Всп лист'!$B$2,ROUNDUP(O22*(1-$AJ$1)/'Всп лист'!$C$3*'Всп лист'!$B$3*'Всп лист'!$B$4,0)),"-")</f>
        <v>-</v>
      </c>
      <c r="AX22" s="142">
        <f>IFERROR(IF('Установка скидки'!$M$1=FALSE,P22*(1-$AJ$1)/'Всп лист'!$B$2,ROUNDUP(P22*(1-$AJ$1)/'Всп лист'!$C$3*'Всп лист'!$B$3*'Всп лист'!$B$4,0)),"-")</f>
        <v>2201</v>
      </c>
      <c r="AY22" s="142" t="str">
        <f>IFERROR(IF('Установка скидки'!$M$1=FALSE,Q22*(1-$AJ$1)/'Всп лист'!$B$2,ROUNDUP(Q22*(1-$AJ$1)/'Всп лист'!$C$3*'Всп лист'!$B$3*'Всп лист'!$B$4,0)),"-")</f>
        <v>-</v>
      </c>
      <c r="AZ22" s="142">
        <f>IFERROR(IF('Установка скидки'!$M$1=FALSE,R22*(1-$AJ$1)/'Всп лист'!$B$2,ROUNDUP(R22*(1-$AJ$1)/'Всп лист'!$C$3*'Всп лист'!$B$3*'Всп лист'!$B$4,0)),"-")</f>
        <v>2054</v>
      </c>
      <c r="BA22" s="142">
        <f>IFERROR(IF('Установка скидки'!$M$1=FALSE,S22*(1-$AJ$1)/'Всп лист'!$B$2,ROUNDUP(S22*(1-$AJ$1)/'Всп лист'!$C$3*'Всп лист'!$B$3*'Всп лист'!$B$4,0)),"-")</f>
        <v>2189</v>
      </c>
      <c r="BB22" s="142" t="str">
        <f>IFERROR(IF('Установка скидки'!$M$1=FALSE,T22*(1-$AJ$1)/'Всп лист'!$B$2,ROUNDUP(T22*(1-$AJ$1)/'Всп лист'!$C$3*'Всп лист'!$B$3*'Всп лист'!$B$4,0)),"-")</f>
        <v>-</v>
      </c>
      <c r="BC22" s="142">
        <f>IFERROR(IF('Установка скидки'!$M$1=FALSE,U22*(1-$AJ$1)/'Всп лист'!$B$2,ROUNDUP(U22*(1-$AJ$1)/'Всп лист'!$C$3*'Всп лист'!$B$3*'Всп лист'!$B$4,0)),"-")</f>
        <v>2830</v>
      </c>
      <c r="BD22" s="144" t="str">
        <f>IFERROR(IF('Установка скидки'!$M$1=FALSE,V22*(1-$AJ$1)/'Всп лист'!$B$2,ROUNDUP(V22*(1-$AJ$1)/'Всп лист'!$C$3*'Всп лист'!$B$3*'Всп лист'!$B$4,0)),"-")</f>
        <v>-</v>
      </c>
    </row>
    <row r="23" spans="1:57" ht="20.25" customHeight="1" x14ac:dyDescent="0.25">
      <c r="A23" s="1126" t="s">
        <v>211</v>
      </c>
      <c r="B23" s="1111" t="s">
        <v>0</v>
      </c>
      <c r="C23" s="1111" t="s">
        <v>0</v>
      </c>
      <c r="D23" s="1111" t="s">
        <v>0</v>
      </c>
      <c r="E23" s="1111" t="s">
        <v>0</v>
      </c>
      <c r="F23" s="993">
        <v>1468</v>
      </c>
      <c r="G23" s="1111" t="s">
        <v>0</v>
      </c>
      <c r="H23" s="1111" t="s">
        <v>0</v>
      </c>
      <c r="I23" s="993">
        <v>1460</v>
      </c>
      <c r="J23" s="1111" t="s">
        <v>0</v>
      </c>
      <c r="K23" s="1111" t="s">
        <v>0</v>
      </c>
      <c r="L23" s="993">
        <v>1499</v>
      </c>
      <c r="M23" s="1111" t="s">
        <v>0</v>
      </c>
      <c r="N23" s="993">
        <v>1608</v>
      </c>
      <c r="O23" s="1249" t="s">
        <v>0</v>
      </c>
      <c r="P23" s="1249" t="s">
        <v>0</v>
      </c>
      <c r="Q23" s="1249" t="s">
        <v>0</v>
      </c>
      <c r="R23" s="1249" t="s">
        <v>0</v>
      </c>
      <c r="S23" s="994">
        <v>2189</v>
      </c>
      <c r="T23" s="1249" t="s">
        <v>0</v>
      </c>
      <c r="U23" s="1249" t="s">
        <v>0</v>
      </c>
      <c r="V23" s="1250" t="s">
        <v>0</v>
      </c>
      <c r="X23" s="137"/>
      <c r="Y23" s="137"/>
      <c r="Z23" s="137"/>
      <c r="AA23" s="137"/>
      <c r="AI23" s="382" t="s">
        <v>211</v>
      </c>
      <c r="AJ23" s="1019" t="str">
        <f>IFERROR(IF('Установка скидки'!$M$1=FALSE,B23*(1-$AJ$1)/'Всп лист'!$B$2,ROUNDUP(B23*(1-$AJ$1)/'Всп лист'!$C$3*'Всп лист'!$B$3*'Всп лист'!$B$4,0)),"-")</f>
        <v>-</v>
      </c>
      <c r="AK23" s="138" t="str">
        <f>IFERROR(IF('Установка скидки'!$M$1=FALSE,C23*(1-$AJ$1)/'Всп лист'!$B$2,ROUNDUP(C23*(1-$AJ$1)/'Всп лист'!$C$3*'Всп лист'!$B$3*'Всп лист'!$B$4,0)),"-")</f>
        <v>-</v>
      </c>
      <c r="AL23" s="138" t="str">
        <f>IFERROR(IF('Установка скидки'!$M$1=FALSE,D23*(1-$AJ$1)/'Всп лист'!$B$2,ROUNDUP(D23*(1-$AJ$1)/'Всп лист'!$C$3*'Всп лист'!$B$3*'Всп лист'!$B$4,0)),"-")</f>
        <v>-</v>
      </c>
      <c r="AM23" s="138" t="str">
        <f>IFERROR(IF('Установка скидки'!$M$1=FALSE,E23*(1-$AJ$1)/'Всп лист'!$B$2,ROUNDUP(E23*(1-$AJ$1)/'Всп лист'!$C$3*'Всп лист'!$B$3*'Всп лист'!$B$4,0)),"-")</f>
        <v>-</v>
      </c>
      <c r="AN23" s="139">
        <f>IFERROR(IF('Установка скидки'!$M$1=FALSE,F23*(1-$AJ$1)/'Всп лист'!$B$2,ROUNDUP(F23*(1-$AJ$1)/'Всп лист'!$C$3*'Всп лист'!$B$3*'Всп лист'!$B$4,0)),"-")</f>
        <v>1468</v>
      </c>
      <c r="AO23" s="139" t="str">
        <f>IFERROR(IF('Установка скидки'!$M$1=FALSE,G23*(1-$AJ$1)/'Всп лист'!$B$2,ROUNDUP(G23*(1-$AJ$1)/'Всп лист'!$C$3*'Всп лист'!$B$3*'Всп лист'!$B$4,0)),"-")</f>
        <v>-</v>
      </c>
      <c r="AP23" s="139" t="str">
        <f>IFERROR(IF('Установка скидки'!$M$1=FALSE,H23*(1-$AJ$1)/'Всп лист'!$B$2,ROUNDUP(H23*(1-$AJ$1)/'Всп лист'!$C$3*'Всп лист'!$B$3*'Всп лист'!$B$4,0)),"-")</f>
        <v>-</v>
      </c>
      <c r="AQ23" s="139">
        <f>IFERROR(IF('Установка скидки'!$M$1=FALSE,I23*(1-$AJ$1)/'Всп лист'!$B$2,ROUNDUP(I23*(1-$AJ$1)/'Всп лист'!$C$3*'Всп лист'!$B$3*'Всп лист'!$B$4,0)),"-")</f>
        <v>1460</v>
      </c>
      <c r="AR23" s="139" t="str">
        <f>IFERROR(IF('Установка скидки'!$M$1=FALSE,J23*(1-$AJ$1)/'Всп лист'!$B$2,ROUNDUP(J23*(1-$AJ$1)/'Всп лист'!$C$3*'Всп лист'!$B$3*'Всп лист'!$B$4,0)),"-")</f>
        <v>-</v>
      </c>
      <c r="AS23" s="139" t="str">
        <f>IFERROR(IF('Установка скидки'!$M$1=FALSE,K23*(1-$AJ$1)/'Всп лист'!$B$2,ROUNDUP(K23*(1-$AJ$1)/'Всп лист'!$C$3*'Всп лист'!$B$3*'Всп лист'!$B$4,0)),"-")</f>
        <v>-</v>
      </c>
      <c r="AT23" s="139">
        <f>IFERROR(IF('Установка скидки'!$M$1=FALSE,L23*(1-$AJ$1)/'Всп лист'!$B$2,ROUNDUP(L23*(1-$AJ$1)/'Всп лист'!$C$3*'Всп лист'!$B$3*'Всп лист'!$B$4,0)),"-")</f>
        <v>1499</v>
      </c>
      <c r="AU23" s="139" t="str">
        <f>IFERROR(IF('Установка скидки'!$M$1=FALSE,M23*(1-$AJ$1)/'Всп лист'!$B$2,ROUNDUP(M23*(1-$AJ$1)/'Всп лист'!$C$3*'Всп лист'!$B$3*'Всп лист'!$B$4,0)),"-")</f>
        <v>-</v>
      </c>
      <c r="AV23" s="139">
        <f>IFERROR(IF('Установка скидки'!$M$1=FALSE,N23*(1-$AJ$1)/'Всп лист'!$B$2,ROUNDUP(N23*(1-$AJ$1)/'Всп лист'!$C$3*'Всп лист'!$B$3*'Всп лист'!$B$4,0)),"-")</f>
        <v>1608</v>
      </c>
      <c r="AW23" s="145" t="str">
        <f>IFERROR(IF('Установка скидки'!$M$1=FALSE,O23*(1-$AJ$1)/'Всп лист'!$B$2,ROUNDUP(O23*(1-$AJ$1)/'Всп лист'!$C$3*'Всп лист'!$B$3*'Всп лист'!$B$4,0)),"-")</f>
        <v>-</v>
      </c>
      <c r="AX23" s="138" t="str">
        <f>IFERROR(IF('Установка скидки'!$M$1=FALSE,P23*(1-$AJ$1)/'Всп лист'!$B$2,ROUNDUP(P23*(1-$AJ$1)/'Всп лист'!$C$3*'Всп лист'!$B$3*'Всп лист'!$B$4,0)),"-")</f>
        <v>-</v>
      </c>
      <c r="AY23" s="138" t="str">
        <f>IFERROR(IF('Установка скидки'!$M$1=FALSE,Q23*(1-$AJ$1)/'Всп лист'!$B$2,ROUNDUP(Q23*(1-$AJ$1)/'Всп лист'!$C$3*'Всп лист'!$B$3*'Всп лист'!$B$4,0)),"-")</f>
        <v>-</v>
      </c>
      <c r="AZ23" s="138" t="str">
        <f>IFERROR(IF('Установка скидки'!$M$1=FALSE,R23*(1-$AJ$1)/'Всп лист'!$B$2,ROUNDUP(R23*(1-$AJ$1)/'Всп лист'!$C$3*'Всп лист'!$B$3*'Всп лист'!$B$4,0)),"-")</f>
        <v>-</v>
      </c>
      <c r="BA23" s="139">
        <f>IFERROR(IF('Установка скидки'!$M$1=FALSE,S23*(1-$AJ$1)/'Всп лист'!$B$2,ROUNDUP(S23*(1-$AJ$1)/'Всп лист'!$C$3*'Всп лист'!$B$3*'Всп лист'!$B$4,0)),"-")</f>
        <v>2189</v>
      </c>
      <c r="BB23" s="138" t="str">
        <f>IFERROR(IF('Установка скидки'!$M$1=FALSE,T23*(1-$AJ$1)/'Всп лист'!$B$2,ROUNDUP(T23*(1-$AJ$1)/'Всп лист'!$C$3*'Всп лист'!$B$3*'Всп лист'!$B$4,0)),"-")</f>
        <v>-</v>
      </c>
      <c r="BC23" s="138" t="str">
        <f>IFERROR(IF('Установка скидки'!$M$1=FALSE,U23*(1-$AJ$1)/'Всп лист'!$B$2,ROUNDUP(U23*(1-$AJ$1)/'Всп лист'!$C$3*'Всп лист'!$B$3*'Всп лист'!$B$4,0)),"-")</f>
        <v>-</v>
      </c>
      <c r="BD23" s="141" t="str">
        <f>IFERROR(IF('Установка скидки'!$M$1=FALSE,V23*(1-$AJ$1)/'Всп лист'!$B$2,ROUNDUP(V23*(1-$AJ$1)/'Всп лист'!$C$3*'Всп лист'!$B$3*'Всп лист'!$B$4,0)),"-")</f>
        <v>-</v>
      </c>
    </row>
    <row r="24" spans="1:57" ht="20.25" customHeight="1" x14ac:dyDescent="0.25">
      <c r="A24" s="1127" t="s">
        <v>594</v>
      </c>
      <c r="B24" s="1252" t="s">
        <v>0</v>
      </c>
      <c r="C24" s="1252" t="s">
        <v>0</v>
      </c>
      <c r="D24" s="1252" t="s">
        <v>0</v>
      </c>
      <c r="E24" s="1252" t="s">
        <v>0</v>
      </c>
      <c r="F24" s="991">
        <v>1659</v>
      </c>
      <c r="G24" s="1252" t="s">
        <v>0</v>
      </c>
      <c r="H24" s="1252" t="s">
        <v>0</v>
      </c>
      <c r="I24" s="1252" t="s">
        <v>0</v>
      </c>
      <c r="J24" s="1252" t="s">
        <v>0</v>
      </c>
      <c r="K24" s="1252" t="s">
        <v>0</v>
      </c>
      <c r="L24" s="1252" t="s">
        <v>0</v>
      </c>
      <c r="M24" s="1252" t="s">
        <v>0</v>
      </c>
      <c r="N24" s="991">
        <v>1870</v>
      </c>
      <c r="O24" s="1252" t="s">
        <v>0</v>
      </c>
      <c r="P24" s="1252" t="s">
        <v>0</v>
      </c>
      <c r="Q24" s="1252" t="s">
        <v>0</v>
      </c>
      <c r="R24" s="1252" t="s">
        <v>0</v>
      </c>
      <c r="S24" s="1252" t="s">
        <v>0</v>
      </c>
      <c r="T24" s="1252" t="s">
        <v>0</v>
      </c>
      <c r="U24" s="1252" t="s">
        <v>0</v>
      </c>
      <c r="V24" s="1252" t="s">
        <v>0</v>
      </c>
      <c r="X24" s="137"/>
      <c r="Y24" s="137"/>
      <c r="Z24" s="137"/>
      <c r="AA24" s="137"/>
      <c r="AI24" s="833" t="s">
        <v>594</v>
      </c>
      <c r="AJ24" s="1021" t="str">
        <f>IFERROR(IF('Установка скидки'!$M$1=FALSE,B24*(1-$AJ$1)/'Всп лист'!$B$2,ROUNDUP(B24*(1-$AJ$1)/'Всп лист'!$C$3*'Всп лист'!$B$3*'Всп лист'!$B$4,0)),"-")</f>
        <v>-</v>
      </c>
      <c r="AK24" s="146" t="str">
        <f>IFERROR(IF('Установка скидки'!$M$1=FALSE,C24*(1-$AJ$1)/'Всп лист'!$B$2,ROUNDUP(C24*(1-$AJ$1)/'Всп лист'!$C$3*'Всп лист'!$B$3*'Всп лист'!$B$4,0)),"-")</f>
        <v>-</v>
      </c>
      <c r="AL24" s="146" t="str">
        <f>IFERROR(IF('Установка скидки'!$M$1=FALSE,D24*(1-$AJ$1)/'Всп лист'!$B$2,ROUNDUP(D24*(1-$AJ$1)/'Всп лист'!$C$3*'Всп лист'!$B$3*'Всп лист'!$B$4,0)),"-")</f>
        <v>-</v>
      </c>
      <c r="AM24" s="146" t="str">
        <f>IFERROR(IF('Установка скидки'!$M$1=FALSE,E24*(1-$AJ$1)/'Всп лист'!$B$2,ROUNDUP(E24*(1-$AJ$1)/'Всп лист'!$C$3*'Всп лист'!$B$3*'Всп лист'!$B$4,0)),"-")</f>
        <v>-</v>
      </c>
      <c r="AN24" s="146">
        <f>IFERROR(IF('Установка скидки'!$M$1=FALSE,F24*(1-$AJ$1)/'Всп лист'!$B$2,ROUNDUP(F24*(1-$AJ$1)/'Всп лист'!$C$3*'Всп лист'!$B$3*'Всп лист'!$B$4,0)),"-")</f>
        <v>1659</v>
      </c>
      <c r="AO24" s="146" t="str">
        <f>IFERROR(IF('Установка скидки'!$M$1=FALSE,G24*(1-$AJ$1)/'Всп лист'!$B$2,ROUNDUP(G24*(1-$AJ$1)/'Всп лист'!$C$3*'Всп лист'!$B$3*'Всп лист'!$B$4,0)),"-")</f>
        <v>-</v>
      </c>
      <c r="AP24" s="146" t="str">
        <f>IFERROR(IF('Установка скидки'!$M$1=FALSE,H24*(1-$AJ$1)/'Всп лист'!$B$2,ROUNDUP(H24*(1-$AJ$1)/'Всп лист'!$C$3*'Всп лист'!$B$3*'Всп лист'!$B$4,0)),"-")</f>
        <v>-</v>
      </c>
      <c r="AQ24" s="146" t="str">
        <f>IFERROR(IF('Установка скидки'!$M$1=FALSE,I24*(1-$AJ$1)/'Всп лист'!$B$2,ROUNDUP(I24*(1-$AJ$1)/'Всп лист'!$C$3*'Всп лист'!$B$3*'Всп лист'!$B$4,0)),"-")</f>
        <v>-</v>
      </c>
      <c r="AR24" s="146" t="str">
        <f>IFERROR(IF('Установка скидки'!$M$1=FALSE,J24*(1-$AJ$1)/'Всп лист'!$B$2,ROUNDUP(J24*(1-$AJ$1)/'Всп лист'!$C$3*'Всп лист'!$B$3*'Всп лист'!$B$4,0)),"-")</f>
        <v>-</v>
      </c>
      <c r="AS24" s="146" t="str">
        <f>IFERROR(IF('Установка скидки'!$M$1=FALSE,K24*(1-$AJ$1)/'Всп лист'!$B$2,ROUNDUP(K24*(1-$AJ$1)/'Всп лист'!$C$3*'Всп лист'!$B$3*'Всп лист'!$B$4,0)),"-")</f>
        <v>-</v>
      </c>
      <c r="AT24" s="146" t="str">
        <f>IFERROR(IF('Установка скидки'!$M$1=FALSE,L24*(1-$AJ$1)/'Всп лист'!$B$2,ROUNDUP(L24*(1-$AJ$1)/'Всп лист'!$C$3*'Всп лист'!$B$3*'Всп лист'!$B$4,0)),"-")</f>
        <v>-</v>
      </c>
      <c r="AU24" s="146" t="str">
        <f>IFERROR(IF('Установка скидки'!$M$1=FALSE,M24*(1-$AJ$1)/'Всп лист'!$B$2,ROUNDUP(M24*(1-$AJ$1)/'Всп лист'!$C$3*'Всп лист'!$B$3*'Всп лист'!$B$4,0)),"-")</f>
        <v>-</v>
      </c>
      <c r="AV24" s="146">
        <f>IFERROR(IF('Установка скидки'!$M$1=FALSE,N24*(1-$AJ$1)/'Всп лист'!$B$2,ROUNDUP(N24*(1-$AJ$1)/'Всп лист'!$C$3*'Всп лист'!$B$3*'Всп лист'!$B$4,0)),"-")</f>
        <v>1870</v>
      </c>
      <c r="AW24" s="146" t="str">
        <f>IFERROR(IF('Установка скидки'!$M$1=FALSE,O24*(1-$AJ$1)/'Всп лист'!$B$2,ROUNDUP(O24*(1-$AJ$1)/'Всп лист'!$C$3*'Всп лист'!$B$3*'Всп лист'!$B$4,0)),"-")</f>
        <v>-</v>
      </c>
      <c r="AX24" s="146" t="str">
        <f>IFERROR(IF('Установка скидки'!$M$1=FALSE,P24*(1-$AJ$1)/'Всп лист'!$B$2,ROUNDUP(P24*(1-$AJ$1)/'Всп лист'!$C$3*'Всп лист'!$B$3*'Всп лист'!$B$4,0)),"-")</f>
        <v>-</v>
      </c>
      <c r="AY24" s="146" t="str">
        <f>IFERROR(IF('Установка скидки'!$M$1=FALSE,Q24*(1-$AJ$1)/'Всп лист'!$B$2,ROUNDUP(Q24*(1-$AJ$1)/'Всп лист'!$C$3*'Всп лист'!$B$3*'Всп лист'!$B$4,0)),"-")</f>
        <v>-</v>
      </c>
      <c r="AZ24" s="146" t="str">
        <f>IFERROR(IF('Установка скидки'!$M$1=FALSE,R24*(1-$AJ$1)/'Всп лист'!$B$2,ROUNDUP(R24*(1-$AJ$1)/'Всп лист'!$C$3*'Всп лист'!$B$3*'Всп лист'!$B$4,0)),"-")</f>
        <v>-</v>
      </c>
      <c r="BA24" s="146" t="str">
        <f>IFERROR(IF('Установка скидки'!$M$1=FALSE,S24*(1-$AJ$1)/'Всп лист'!$B$2,ROUNDUP(S24*(1-$AJ$1)/'Всп лист'!$C$3*'Всп лист'!$B$3*'Всп лист'!$B$4,0)),"-")</f>
        <v>-</v>
      </c>
      <c r="BB24" s="146" t="str">
        <f>IFERROR(IF('Установка скидки'!$M$1=FALSE,T24*(1-$AJ$1)/'Всп лист'!$B$2,ROUNDUP(T24*(1-$AJ$1)/'Всп лист'!$C$3*'Всп лист'!$B$3*'Всп лист'!$B$4,0)),"-")</f>
        <v>-</v>
      </c>
      <c r="BC24" s="146" t="str">
        <f>IFERROR(IF('Установка скидки'!$M$1=FALSE,U24*(1-$AJ$1)/'Всп лист'!$B$2,ROUNDUP(U24*(1-$AJ$1)/'Всп лист'!$C$3*'Всп лист'!$B$3*'Всп лист'!$B$4,0)),"-")</f>
        <v>-</v>
      </c>
      <c r="BD24" s="144" t="str">
        <f>IFERROR(IF('Установка скидки'!$M$1=FALSE,V24*(1-$AJ$1)/'Всп лист'!$B$2,ROUNDUP(V24*(1-$AJ$1)/'Всп лист'!$C$3*'Всп лист'!$B$3*'Всп лист'!$B$4,0)),"-")</f>
        <v>-</v>
      </c>
    </row>
    <row r="25" spans="1:57" ht="20.25" customHeight="1" x14ac:dyDescent="0.25">
      <c r="A25" s="1128" t="s">
        <v>426</v>
      </c>
      <c r="B25" s="995">
        <v>1184</v>
      </c>
      <c r="C25" s="1255" t="s">
        <v>0</v>
      </c>
      <c r="D25" s="1255" t="s">
        <v>0</v>
      </c>
      <c r="E25" s="1255" t="s">
        <v>0</v>
      </c>
      <c r="F25" s="1255" t="s">
        <v>0</v>
      </c>
      <c r="G25" s="1255" t="s">
        <v>0</v>
      </c>
      <c r="H25" s="995">
        <v>1637</v>
      </c>
      <c r="I25" s="1255" t="s">
        <v>0</v>
      </c>
      <c r="J25" s="1255" t="s">
        <v>0</v>
      </c>
      <c r="K25" s="995">
        <v>1751</v>
      </c>
      <c r="L25" s="1255" t="s">
        <v>0</v>
      </c>
      <c r="M25" s="1255" t="s">
        <v>0</v>
      </c>
      <c r="N25" s="995">
        <v>1964</v>
      </c>
      <c r="O25" s="1255" t="s">
        <v>0</v>
      </c>
      <c r="P25" s="995">
        <v>2304</v>
      </c>
      <c r="Q25" s="1255" t="s">
        <v>0</v>
      </c>
      <c r="R25" s="995">
        <v>2519</v>
      </c>
      <c r="S25" s="1255" t="s">
        <v>0</v>
      </c>
      <c r="T25" s="1255" t="s">
        <v>0</v>
      </c>
      <c r="U25" s="1255" t="s">
        <v>0</v>
      </c>
      <c r="V25" s="1256" t="s">
        <v>0</v>
      </c>
      <c r="X25" s="147"/>
      <c r="Y25" s="147"/>
      <c r="Z25" s="147"/>
      <c r="AA25" s="147"/>
      <c r="AI25" s="382" t="s">
        <v>426</v>
      </c>
      <c r="AJ25" s="1022">
        <f>IFERROR(IF('Установка скидки'!$M$1=FALSE,B25*(1-$AJ$1)/'Всп лист'!$B$2,ROUNDUP(B24*(1-$AJ$1)/'Всп лист'!$C$3*'Всп лист'!$B$3*'Всп лист'!$B$4,0)),"-")</f>
        <v>1184</v>
      </c>
      <c r="AK25" s="148" t="str">
        <f>IFERROR(IF('Установка скидки'!$M$1=FALSE,C25*(1-$AJ$1)/'Всп лист'!$B$2,ROUNDUP(C24*(1-$AJ$1)/'Всп лист'!$C$3*'Всп лист'!$B$3*'Всп лист'!$B$4,0)),"-")</f>
        <v>-</v>
      </c>
      <c r="AL25" s="148" t="str">
        <f>IFERROR(IF('Установка скидки'!$M$1=FALSE,D25*(1-$AJ$1)/'Всп лист'!$B$2,ROUNDUP(D24*(1-$AJ$1)/'Всп лист'!$C$3*'Всп лист'!$B$3*'Всп лист'!$B$4,0)),"-")</f>
        <v>-</v>
      </c>
      <c r="AM25" s="148" t="str">
        <f>IFERROR(IF('Установка скидки'!$M$1=FALSE,E25*(1-$AJ$1)/'Всп лист'!$B$2,ROUNDUP(E24*(1-$AJ$1)/'Всп лист'!$C$3*'Всп лист'!$B$3*'Всп лист'!$B$4,0)),"-")</f>
        <v>-</v>
      </c>
      <c r="AN25" s="148" t="str">
        <f>IFERROR(IF('Установка скидки'!$M$1=FALSE,F25*(1-$AJ$1)/'Всп лист'!$B$2,ROUNDUP(F24*(1-$AJ$1)/'Всп лист'!$C$3*'Всп лист'!$B$3*'Всп лист'!$B$4,0)),"-")</f>
        <v>-</v>
      </c>
      <c r="AO25" s="148" t="str">
        <f>IFERROR(IF('Установка скидки'!$M$1=FALSE,G25*(1-$AJ$1)/'Всп лист'!$B$2,ROUNDUP(G24*(1-$AJ$1)/'Всп лист'!$C$3*'Всп лист'!$B$3*'Всп лист'!$B$4,0)),"-")</f>
        <v>-</v>
      </c>
      <c r="AP25" s="148">
        <f>IFERROR(IF('Установка скидки'!$M$1=FALSE,H25*(1-$AJ$1)/'Всп лист'!$B$2,ROUNDUP(H24*(1-$AJ$1)/'Всп лист'!$C$3*'Всп лист'!$B$3*'Всп лист'!$B$4,0)),"-")</f>
        <v>1637</v>
      </c>
      <c r="AQ25" s="148" t="str">
        <f>IFERROR(IF('Установка скидки'!$M$1=FALSE,I25*(1-$AJ$1)/'Всп лист'!$B$2,ROUNDUP(I24*(1-$AJ$1)/'Всп лист'!$C$3*'Всп лист'!$B$3*'Всп лист'!$B$4,0)),"-")</f>
        <v>-</v>
      </c>
      <c r="AR25" s="148" t="str">
        <f>IFERROR(IF('Установка скидки'!$M$1=FALSE,J25*(1-$AJ$1)/'Всп лист'!$B$2,ROUNDUP(J24*(1-$AJ$1)/'Всп лист'!$C$3*'Всп лист'!$B$3*'Всп лист'!$B$4,0)),"-")</f>
        <v>-</v>
      </c>
      <c r="AS25" s="148">
        <f>IFERROR(IF('Установка скидки'!$M$1=FALSE,K25*(1-$AJ$1)/'Всп лист'!$B$2,ROUNDUP(K24*(1-$AJ$1)/'Всп лист'!$C$3*'Всп лист'!$B$3*'Всп лист'!$B$4,0)),"-")</f>
        <v>1751</v>
      </c>
      <c r="AT25" s="148" t="str">
        <f>IFERROR(IF('Установка скидки'!$M$1=FALSE,L25*(1-$AJ$1)/'Всп лист'!$B$2,ROUNDUP(L24*(1-$AJ$1)/'Всп лист'!$C$3*'Всп лист'!$B$3*'Всп лист'!$B$4,0)),"-")</f>
        <v>-</v>
      </c>
      <c r="AU25" s="148" t="str">
        <f>IFERROR(IF('Установка скидки'!$M$1=FALSE,M25*(1-$AJ$1)/'Всп лист'!$B$2,ROUNDUP(M24*(1-$AJ$1)/'Всп лист'!$C$3*'Всп лист'!$B$3*'Всп лист'!$B$4,0)),"-")</f>
        <v>-</v>
      </c>
      <c r="AV25" s="148">
        <f>IFERROR(IF('Установка скидки'!$M$1=FALSE,N25*(1-$AJ$1)/'Всп лист'!$B$2,ROUNDUP(N24*(1-$AJ$1)/'Всп лист'!$C$3*'Всп лист'!$B$3*'Всп лист'!$B$4,0)),"-")</f>
        <v>1964</v>
      </c>
      <c r="AW25" s="148" t="str">
        <f>IFERROR(IF('Установка скидки'!$M$1=FALSE,O25*(1-$AJ$1)/'Всп лист'!$B$2,ROUNDUP(O24*(1-$AJ$1)/'Всп лист'!$C$3*'Всп лист'!$B$3*'Всп лист'!$B$4,0)),"-")</f>
        <v>-</v>
      </c>
      <c r="AX25" s="148">
        <f>IFERROR(IF('Установка скидки'!$M$1=FALSE,P25*(1-$AJ$1)/'Всп лист'!$B$2,ROUNDUP(P24*(1-$AJ$1)/'Всп лист'!$C$3*'Всп лист'!$B$3*'Всп лист'!$B$4,0)),"-")</f>
        <v>2304</v>
      </c>
      <c r="AY25" s="148" t="str">
        <f>IFERROR(IF('Установка скидки'!$M$1=FALSE,Q25*(1-$AJ$1)/'Всп лист'!$B$2,ROUNDUP(Q24*(1-$AJ$1)/'Всп лист'!$C$3*'Всп лист'!$B$3*'Всп лист'!$B$4,0)),"-")</f>
        <v>-</v>
      </c>
      <c r="AZ25" s="148">
        <f>IFERROR(IF('Установка скидки'!$M$1=FALSE,R25*(1-$AJ$1)/'Всп лист'!$B$2,ROUNDUP(R24*(1-$AJ$1)/'Всп лист'!$C$3*'Всп лист'!$B$3*'Всп лист'!$B$4,0)),"-")</f>
        <v>2519</v>
      </c>
      <c r="BA25" s="148" t="str">
        <f>IFERROR(IF('Установка скидки'!$M$1=FALSE,S25*(1-$AJ$1)/'Всп лист'!$B$2,ROUNDUP(S24*(1-$AJ$1)/'Всп лист'!$C$3*'Всп лист'!$B$3*'Всп лист'!$B$4,0)),"-")</f>
        <v>-</v>
      </c>
      <c r="BB25" s="148" t="str">
        <f>IFERROR(IF('Установка скидки'!$M$1=FALSE,T25*(1-$AJ$1)/'Всп лист'!$B$2,ROUNDUP(T24*(1-$AJ$1)/'Всп лист'!$C$3*'Всп лист'!$B$3*'Всп лист'!$B$4,0)),"-")</f>
        <v>-</v>
      </c>
      <c r="BC25" s="148" t="str">
        <f>IFERROR(IF('Установка скидки'!$M$1=FALSE,U25*(1-$AJ$1)/'Всп лист'!$B$2,ROUNDUP(U24*(1-$AJ$1)/'Всп лист'!$C$3*'Всп лист'!$B$3*'Всп лист'!$B$4,0)),"-")</f>
        <v>-</v>
      </c>
      <c r="BD25" s="1023" t="str">
        <f>IFERROR(IF('Установка скидки'!$M$1=FALSE,V25*(1-$AJ$1)/'Всп лист'!$B$2,ROUNDUP(V24*(1-$AJ$1)/'Всп лист'!$C$3*'Всп лист'!$B$3*'Всп лист'!$B$4,0)),"-")</f>
        <v>-</v>
      </c>
    </row>
    <row r="26" spans="1:57" ht="20.25" customHeight="1" x14ac:dyDescent="0.25">
      <c r="A26" s="1127" t="s">
        <v>212</v>
      </c>
      <c r="B26" s="1252" t="s">
        <v>0</v>
      </c>
      <c r="C26" s="1252" t="s">
        <v>0</v>
      </c>
      <c r="D26" s="1252" t="s">
        <v>0</v>
      </c>
      <c r="E26" s="1252" t="s">
        <v>0</v>
      </c>
      <c r="F26" s="1252" t="s">
        <v>0</v>
      </c>
      <c r="G26" s="996">
        <v>2622</v>
      </c>
      <c r="H26" s="1257" t="s">
        <v>0</v>
      </c>
      <c r="I26" s="1257" t="s">
        <v>0</v>
      </c>
      <c r="J26" s="996">
        <v>2602</v>
      </c>
      <c r="K26" s="1257" t="s">
        <v>0</v>
      </c>
      <c r="L26" s="1257" t="s">
        <v>0</v>
      </c>
      <c r="M26" s="996">
        <v>2894</v>
      </c>
      <c r="N26" s="1257" t="s">
        <v>0</v>
      </c>
      <c r="O26" s="996">
        <v>3223</v>
      </c>
      <c r="P26" s="1257" t="s">
        <v>0</v>
      </c>
      <c r="Q26" s="996">
        <v>3726</v>
      </c>
      <c r="R26" s="1257" t="s">
        <v>0</v>
      </c>
      <c r="S26" s="1257" t="s">
        <v>0</v>
      </c>
      <c r="T26" s="996">
        <v>4060</v>
      </c>
      <c r="U26" s="1257" t="s">
        <v>0</v>
      </c>
      <c r="V26" s="997">
        <v>4926</v>
      </c>
      <c r="X26" s="149"/>
      <c r="Y26" s="149"/>
      <c r="Z26" s="149"/>
      <c r="AA26" s="149"/>
      <c r="AI26" s="833" t="s">
        <v>212</v>
      </c>
      <c r="AJ26" s="1021" t="str">
        <f>IFERROR(IF('Установка скидки'!$M$1=FALSE,B26*(1-$AJ$1)/'Всп лист'!$B$2,ROUNDUP(B25*(1-$AJ$1)/'Всп лист'!$C$3*'Всп лист'!$B$3*'Всп лист'!$B$4,0)),"-")</f>
        <v>-</v>
      </c>
      <c r="AK26" s="146" t="str">
        <f>IFERROR(IF('Установка скидки'!$M$1=FALSE,C26*(1-$AJ$1)/'Всп лист'!$B$2,ROUNDUP(C25*(1-$AJ$1)/'Всп лист'!$C$3*'Всп лист'!$B$3*'Всп лист'!$B$4,0)),"-")</f>
        <v>-</v>
      </c>
      <c r="AL26" s="146" t="str">
        <f>IFERROR(IF('Установка скидки'!$M$1=FALSE,D26*(1-$AJ$1)/'Всп лист'!$B$2,ROUNDUP(D25*(1-$AJ$1)/'Всп лист'!$C$3*'Всп лист'!$B$3*'Всп лист'!$B$4,0)),"-")</f>
        <v>-</v>
      </c>
      <c r="AM26" s="146" t="str">
        <f>IFERROR(IF('Установка скидки'!$M$1=FALSE,E26*(1-$AJ$1)/'Всп лист'!$B$2,ROUNDUP(E25*(1-$AJ$1)/'Всп лист'!$C$3*'Всп лист'!$B$3*'Всп лист'!$B$4,0)),"-")</f>
        <v>-</v>
      </c>
      <c r="AN26" s="146" t="str">
        <f>IFERROR(IF('Установка скидки'!$M$1=FALSE,F26*(1-$AJ$1)/'Всп лист'!$B$2,ROUNDUP(F25*(1-$AJ$1)/'Всп лист'!$C$3*'Всп лист'!$B$3*'Всп лист'!$B$4,0)),"-")</f>
        <v>-</v>
      </c>
      <c r="AO26" s="146">
        <f>IFERROR(IF('Установка скидки'!$M$1=FALSE,G26*(1-$AJ$1)/'Всп лист'!$B$2,ROUNDUP(G25*(1-$AJ$1)/'Всп лист'!$C$3*'Всп лист'!$B$3*'Всп лист'!$B$4,0)),"-")</f>
        <v>2622</v>
      </c>
      <c r="AP26" s="146" t="str">
        <f>IFERROR(IF('Установка скидки'!$M$1=FALSE,H26*(1-$AJ$1)/'Всп лист'!$B$2,ROUNDUP(H25*(1-$AJ$1)/'Всп лист'!$C$3*'Всп лист'!$B$3*'Всп лист'!$B$4,0)),"-")</f>
        <v>-</v>
      </c>
      <c r="AQ26" s="146" t="str">
        <f>IFERROR(IF('Установка скидки'!$M$1=FALSE,I26*(1-$AJ$1)/'Всп лист'!$B$2,ROUNDUP(I25*(1-$AJ$1)/'Всп лист'!$C$3*'Всп лист'!$B$3*'Всп лист'!$B$4,0)),"-")</f>
        <v>-</v>
      </c>
      <c r="AR26" s="146">
        <f>IFERROR(IF('Установка скидки'!$M$1=FALSE,J26*(1-$AJ$1)/'Всп лист'!$B$2,ROUNDUP(J25*(1-$AJ$1)/'Всп лист'!$C$3*'Всп лист'!$B$3*'Всп лист'!$B$4,0)),"-")</f>
        <v>2602</v>
      </c>
      <c r="AS26" s="146" t="str">
        <f>IFERROR(IF('Установка скидки'!$M$1=FALSE,K26*(1-$AJ$1)/'Всп лист'!$B$2,ROUNDUP(K25*(1-$AJ$1)/'Всп лист'!$C$3*'Всп лист'!$B$3*'Всп лист'!$B$4,0)),"-")</f>
        <v>-</v>
      </c>
      <c r="AT26" s="146" t="str">
        <f>IFERROR(IF('Установка скидки'!$M$1=FALSE,L26*(1-$AJ$1)/'Всп лист'!$B$2,ROUNDUP(L25*(1-$AJ$1)/'Всп лист'!$C$3*'Всп лист'!$B$3*'Всп лист'!$B$4,0)),"-")</f>
        <v>-</v>
      </c>
      <c r="AU26" s="146">
        <f>IFERROR(IF('Установка скидки'!$M$1=FALSE,M26*(1-$AJ$1)/'Всп лист'!$B$2,ROUNDUP(M25*(1-$AJ$1)/'Всп лист'!$C$3*'Всп лист'!$B$3*'Всп лист'!$B$4,0)),"-")</f>
        <v>2894</v>
      </c>
      <c r="AV26" s="146" t="str">
        <f>IFERROR(IF('Установка скидки'!$M$1=FALSE,N26*(1-$AJ$1)/'Всп лист'!$B$2,ROUNDUP(N25*(1-$AJ$1)/'Всп лист'!$C$3*'Всп лист'!$B$3*'Всп лист'!$B$4,0)),"-")</f>
        <v>-</v>
      </c>
      <c r="AW26" s="146">
        <f>IFERROR(IF('Установка скидки'!$M$1=FALSE,O26*(1-$AJ$1)/'Всп лист'!$B$2,ROUNDUP(O25*(1-$AJ$1)/'Всп лист'!$C$3*'Всп лист'!$B$3*'Всп лист'!$B$4,0)),"-")</f>
        <v>3223</v>
      </c>
      <c r="AX26" s="146" t="str">
        <f>IFERROR(IF('Установка скидки'!$M$1=FALSE,P26*(1-$AJ$1)/'Всп лист'!$B$2,ROUNDUP(P25*(1-$AJ$1)/'Всп лист'!$C$3*'Всп лист'!$B$3*'Всп лист'!$B$4,0)),"-")</f>
        <v>-</v>
      </c>
      <c r="AY26" s="146">
        <f>IFERROR(IF('Установка скидки'!$M$1=FALSE,Q26*(1-$AJ$1)/'Всп лист'!$B$2,ROUNDUP(Q25*(1-$AJ$1)/'Всп лист'!$C$3*'Всп лист'!$B$3*'Всп лист'!$B$4,0)),"-")</f>
        <v>3726</v>
      </c>
      <c r="AZ26" s="146" t="str">
        <f>IFERROR(IF('Установка скидки'!$M$1=FALSE,R26*(1-$AJ$1)/'Всп лист'!$B$2,ROUNDUP(R25*(1-$AJ$1)/'Всп лист'!$C$3*'Всп лист'!$B$3*'Всп лист'!$B$4,0)),"-")</f>
        <v>-</v>
      </c>
      <c r="BA26" s="146" t="str">
        <f>IFERROR(IF('Установка скидки'!$M$1=FALSE,S26*(1-$AJ$1)/'Всп лист'!$B$2,ROUNDUP(S25*(1-$AJ$1)/'Всп лист'!$C$3*'Всп лист'!$B$3*'Всп лист'!$B$4,0)),"-")</f>
        <v>-</v>
      </c>
      <c r="BB26" s="146">
        <f>IFERROR(IF('Установка скидки'!$M$1=FALSE,T26*(1-$AJ$1)/'Всп лист'!$B$2,ROUNDUP(T25*(1-$AJ$1)/'Всп лист'!$C$3*'Всп лист'!$B$3*'Всп лист'!$B$4,0)),"-")</f>
        <v>4060</v>
      </c>
      <c r="BC26" s="146" t="str">
        <f>IFERROR(IF('Установка скидки'!$M$1=FALSE,U26*(1-$AJ$1)/'Всп лист'!$B$2,ROUNDUP(U25*(1-$AJ$1)/'Всп лист'!$C$3*'Всп лист'!$B$3*'Всп лист'!$B$4,0)),"-")</f>
        <v>-</v>
      </c>
      <c r="BD26" s="1024">
        <f>IFERROR(IF('Установка скидки'!$M$1=FALSE,V26*(1-$AJ$1)/'Всп лист'!$B$2,ROUNDUP(V25*(1-$AJ$1)/'Всп лист'!$C$3*'Всп лист'!$B$3*'Всп лист'!$B$4,0)),"-")</f>
        <v>4926</v>
      </c>
    </row>
    <row r="27" spans="1:57" ht="20.25" customHeight="1" x14ac:dyDescent="0.25">
      <c r="A27" s="1128" t="s">
        <v>213</v>
      </c>
      <c r="B27" s="993">
        <v>2078</v>
      </c>
      <c r="C27" s="993">
        <v>2694</v>
      </c>
      <c r="D27" s="1255" t="s">
        <v>0</v>
      </c>
      <c r="E27" s="1255" t="s">
        <v>0</v>
      </c>
      <c r="F27" s="1255" t="s">
        <v>0</v>
      </c>
      <c r="G27" s="1111" t="s">
        <v>0</v>
      </c>
      <c r="H27" s="993">
        <v>2850</v>
      </c>
      <c r="I27" s="1111" t="s">
        <v>0</v>
      </c>
      <c r="J27" s="1111" t="s">
        <v>0</v>
      </c>
      <c r="K27" s="1111" t="s">
        <v>0</v>
      </c>
      <c r="L27" s="1111" t="s">
        <v>0</v>
      </c>
      <c r="M27" s="1111" t="s">
        <v>0</v>
      </c>
      <c r="N27" s="993">
        <v>3500</v>
      </c>
      <c r="O27" s="1111" t="s">
        <v>0</v>
      </c>
      <c r="P27" s="993">
        <v>4295</v>
      </c>
      <c r="Q27" s="1111" t="s">
        <v>0</v>
      </c>
      <c r="R27" s="993">
        <v>4606</v>
      </c>
      <c r="S27" s="1111" t="s">
        <v>0</v>
      </c>
      <c r="T27" s="1111" t="s">
        <v>0</v>
      </c>
      <c r="U27" s="993">
        <v>6480</v>
      </c>
      <c r="V27" s="1258" t="s">
        <v>0</v>
      </c>
      <c r="X27" s="149"/>
      <c r="Y27" s="149"/>
      <c r="Z27" s="149"/>
      <c r="AA27" s="149"/>
      <c r="AI27" s="834" t="s">
        <v>213</v>
      </c>
      <c r="AJ27" s="1025">
        <f>IFERROR(IF('Установка скидки'!$M$1=FALSE,B27*(1-$AJ$1)/'Всп лист'!$B$2,ROUNDUP(B26*(1-$AJ$1)/'Всп лист'!$C$3*'Всп лист'!$B$3*'Всп лист'!$B$4,0)),"-")</f>
        <v>2078</v>
      </c>
      <c r="AK27" s="694">
        <f>IFERROR(IF('Установка скидки'!$M$1=FALSE,C27*(1-$AJ$1)/'Всп лист'!$B$2,ROUNDUP(C26*(1-$AJ$1)/'Всп лист'!$C$3*'Всп лист'!$B$3*'Всп лист'!$B$4,0)),"-")</f>
        <v>2694</v>
      </c>
      <c r="AL27" s="694" t="str">
        <f>IFERROR(IF('Установка скидки'!$M$1=FALSE,D27*(1-$AJ$1)/'Всп лист'!$B$2,ROUNDUP(D26*(1-$AJ$1)/'Всп лист'!$C$3*'Всп лист'!$B$3*'Всп лист'!$B$4,0)),"-")</f>
        <v>-</v>
      </c>
      <c r="AM27" s="694" t="str">
        <f>IFERROR(IF('Установка скидки'!$M$1=FALSE,E27*(1-$AJ$1)/'Всп лист'!$B$2,ROUNDUP(E26*(1-$AJ$1)/'Всп лист'!$C$3*'Всп лист'!$B$3*'Всп лист'!$B$4,0)),"-")</f>
        <v>-</v>
      </c>
      <c r="AN27" s="694" t="str">
        <f>IFERROR(IF('Установка скидки'!$M$1=FALSE,F27*(1-$AJ$1)/'Всп лист'!$B$2,ROUNDUP(F26*(1-$AJ$1)/'Всп лист'!$C$3*'Всп лист'!$B$3*'Всп лист'!$B$4,0)),"-")</f>
        <v>-</v>
      </c>
      <c r="AO27" s="694" t="str">
        <f>IFERROR(IF('Установка скидки'!$M$1=FALSE,G27*(1-$AJ$1)/'Всп лист'!$B$2,ROUNDUP(G26*(1-$AJ$1)/'Всп лист'!$C$3*'Всп лист'!$B$3*'Всп лист'!$B$4,0)),"-")</f>
        <v>-</v>
      </c>
      <c r="AP27" s="694">
        <f>IFERROR(IF('Установка скидки'!$M$1=FALSE,H27*(1-$AJ$1)/'Всп лист'!$B$2,ROUNDUP(H26*(1-$AJ$1)/'Всп лист'!$C$3*'Всп лист'!$B$3*'Всп лист'!$B$4,0)),"-")</f>
        <v>2850</v>
      </c>
      <c r="AQ27" s="694" t="str">
        <f>IFERROR(IF('Установка скидки'!$M$1=FALSE,I27*(1-$AJ$1)/'Всп лист'!$B$2,ROUNDUP(I26*(1-$AJ$1)/'Всп лист'!$C$3*'Всп лист'!$B$3*'Всп лист'!$B$4,0)),"-")</f>
        <v>-</v>
      </c>
      <c r="AR27" s="694" t="str">
        <f>IFERROR(IF('Установка скидки'!$M$1=FALSE,J27*(1-$AJ$1)/'Всп лист'!$B$2,ROUNDUP(J26*(1-$AJ$1)/'Всп лист'!$C$3*'Всп лист'!$B$3*'Всп лист'!$B$4,0)),"-")</f>
        <v>-</v>
      </c>
      <c r="AS27" s="694" t="str">
        <f>IFERROR(IF('Установка скидки'!$M$1=FALSE,K27*(1-$AJ$1)/'Всп лист'!$B$2,ROUNDUP(K26*(1-$AJ$1)/'Всп лист'!$C$3*'Всп лист'!$B$3*'Всп лист'!$B$4,0)),"-")</f>
        <v>-</v>
      </c>
      <c r="AT27" s="694" t="str">
        <f>IFERROR(IF('Установка скидки'!$M$1=FALSE,L27*(1-$AJ$1)/'Всп лист'!$B$2,ROUNDUP(L26*(1-$AJ$1)/'Всп лист'!$C$3*'Всп лист'!$B$3*'Всп лист'!$B$4,0)),"-")</f>
        <v>-</v>
      </c>
      <c r="AU27" s="694" t="str">
        <f>IFERROR(IF('Установка скидки'!$M$1=FALSE,M27*(1-$AJ$1)/'Всп лист'!$B$2,ROUNDUP(M26*(1-$AJ$1)/'Всп лист'!$C$3*'Всп лист'!$B$3*'Всп лист'!$B$4,0)),"-")</f>
        <v>-</v>
      </c>
      <c r="AV27" s="694">
        <f>IFERROR(IF('Установка скидки'!$M$1=FALSE,N27*(1-$AJ$1)/'Всп лист'!$B$2,ROUNDUP(N26*(1-$AJ$1)/'Всп лист'!$C$3*'Всп лист'!$B$3*'Всп лист'!$B$4,0)),"-")</f>
        <v>3500</v>
      </c>
      <c r="AW27" s="694" t="str">
        <f>IFERROR(IF('Установка скидки'!$M$1=FALSE,O27*(1-$AJ$1)/'Всп лист'!$B$2,ROUNDUP(O26*(1-$AJ$1)/'Всп лист'!$C$3*'Всп лист'!$B$3*'Всп лист'!$B$4,0)),"-")</f>
        <v>-</v>
      </c>
      <c r="AX27" s="694">
        <f>IFERROR(IF('Установка скидки'!$M$1=FALSE,P27*(1-$AJ$1)/'Всп лист'!$B$2,ROUNDUP(P26*(1-$AJ$1)/'Всп лист'!$C$3*'Всп лист'!$B$3*'Всп лист'!$B$4,0)),"-")</f>
        <v>4295</v>
      </c>
      <c r="AY27" s="694" t="str">
        <f>IFERROR(IF('Установка скидки'!$M$1=FALSE,Q27*(1-$AJ$1)/'Всп лист'!$B$2,ROUNDUP(Q26*(1-$AJ$1)/'Всп лист'!$C$3*'Всп лист'!$B$3*'Всп лист'!$B$4,0)),"-")</f>
        <v>-</v>
      </c>
      <c r="AZ27" s="694">
        <f>IFERROR(IF('Установка скидки'!$M$1=FALSE,R27*(1-$AJ$1)/'Всп лист'!$B$2,ROUNDUP(R26*(1-$AJ$1)/'Всп лист'!$C$3*'Всп лист'!$B$3*'Всп лист'!$B$4,0)),"-")</f>
        <v>4606</v>
      </c>
      <c r="BA27" s="694" t="str">
        <f>IFERROR(IF('Установка скидки'!$M$1=FALSE,S27*(1-$AJ$1)/'Всп лист'!$B$2,ROUNDUP(S26*(1-$AJ$1)/'Всп лист'!$C$3*'Всп лист'!$B$3*'Всп лист'!$B$4,0)),"-")</f>
        <v>-</v>
      </c>
      <c r="BB27" s="694" t="str">
        <f>IFERROR(IF('Установка скидки'!$M$1=FALSE,T27*(1-$AJ$1)/'Всп лист'!$B$2,ROUNDUP(T26*(1-$AJ$1)/'Всп лист'!$C$3*'Всп лист'!$B$3*'Всп лист'!$B$4,0)),"-")</f>
        <v>-</v>
      </c>
      <c r="BC27" s="694">
        <f>IFERROR(IF('Установка скидки'!$M$1=FALSE,U27*(1-$AJ$1)/'Всп лист'!$B$2,ROUNDUP(U26*(1-$AJ$1)/'Всп лист'!$C$3*'Всп лист'!$B$3*'Всп лист'!$B$4,0)),"-")</f>
        <v>6480</v>
      </c>
      <c r="BD27" s="1026" t="str">
        <f>IFERROR(IF('Установка скидки'!$M$1=FALSE,V27*(1-$AJ$1)/'Всп лист'!$B$2,ROUNDUP(V26*(1-$AJ$1)/'Всп лист'!$C$3*'Всп лист'!$B$3*'Всп лист'!$B$4,0)),"-")</f>
        <v>-</v>
      </c>
    </row>
    <row r="28" spans="1:57" ht="20.25" customHeight="1" x14ac:dyDescent="0.25">
      <c r="A28" s="1127" t="s">
        <v>214</v>
      </c>
      <c r="B28" s="1252" t="s">
        <v>0</v>
      </c>
      <c r="C28" s="1252" t="s">
        <v>0</v>
      </c>
      <c r="D28" s="1252" t="s">
        <v>0</v>
      </c>
      <c r="E28" s="1252" t="s">
        <v>0</v>
      </c>
      <c r="F28" s="1252" t="s">
        <v>0</v>
      </c>
      <c r="G28" s="1252" t="s">
        <v>0</v>
      </c>
      <c r="H28" s="1252" t="s">
        <v>0</v>
      </c>
      <c r="I28" s="1252" t="s">
        <v>0</v>
      </c>
      <c r="J28" s="991">
        <v>3986</v>
      </c>
      <c r="K28" s="1252" t="s">
        <v>0</v>
      </c>
      <c r="L28" s="1252" t="s">
        <v>0</v>
      </c>
      <c r="M28" s="1252" t="s">
        <v>0</v>
      </c>
      <c r="N28" s="1252" t="s">
        <v>0</v>
      </c>
      <c r="O28" s="991">
        <v>4660</v>
      </c>
      <c r="P28" s="1252" t="s">
        <v>0</v>
      </c>
      <c r="Q28" s="1252" t="s">
        <v>0</v>
      </c>
      <c r="R28" s="1252" t="s">
        <v>0</v>
      </c>
      <c r="S28" s="1252" t="s">
        <v>0</v>
      </c>
      <c r="T28" s="991">
        <v>6122</v>
      </c>
      <c r="U28" s="1252" t="s">
        <v>0</v>
      </c>
      <c r="V28" s="998">
        <v>9327</v>
      </c>
      <c r="X28" s="149"/>
      <c r="Y28" s="149"/>
      <c r="Z28" s="149"/>
      <c r="AA28" s="149"/>
      <c r="AI28" s="833" t="s">
        <v>214</v>
      </c>
      <c r="AJ28" s="1021" t="str">
        <f>IFERROR(IF('Установка скидки'!$M$1=FALSE,B28*(1-$AJ$1)/'Всп лист'!$B$2,ROUNDUP(B27*(1-$AJ$1)/'Всп лист'!$C$3*'Всп лист'!$B$3*'Всп лист'!$B$4,0)),"-")</f>
        <v>-</v>
      </c>
      <c r="AK28" s="146" t="str">
        <f>IFERROR(IF('Установка скидки'!$M$1=FALSE,C28*(1-$AJ$1)/'Всп лист'!$B$2,ROUNDUP(C27*(1-$AJ$1)/'Всп лист'!$C$3*'Всп лист'!$B$3*'Всп лист'!$B$4,0)),"-")</f>
        <v>-</v>
      </c>
      <c r="AL28" s="146" t="str">
        <f>IFERROR(IF('Установка скидки'!$M$1=FALSE,D28*(1-$AJ$1)/'Всп лист'!$B$2,ROUNDUP(D27*(1-$AJ$1)/'Всп лист'!$C$3*'Всп лист'!$B$3*'Всп лист'!$B$4,0)),"-")</f>
        <v>-</v>
      </c>
      <c r="AM28" s="146" t="str">
        <f>IFERROR(IF('Установка скидки'!$M$1=FALSE,E28*(1-$AJ$1)/'Всп лист'!$B$2,ROUNDUP(E27*(1-$AJ$1)/'Всп лист'!$C$3*'Всп лист'!$B$3*'Всп лист'!$B$4,0)),"-")</f>
        <v>-</v>
      </c>
      <c r="AN28" s="146" t="str">
        <f>IFERROR(IF('Установка скидки'!$M$1=FALSE,F28*(1-$AJ$1)/'Всп лист'!$B$2,ROUNDUP(F27*(1-$AJ$1)/'Всп лист'!$C$3*'Всп лист'!$B$3*'Всп лист'!$B$4,0)),"-")</f>
        <v>-</v>
      </c>
      <c r="AO28" s="146" t="str">
        <f>IFERROR(IF('Установка скидки'!$M$1=FALSE,G28*(1-$AJ$1)/'Всп лист'!$B$2,ROUNDUP(G27*(1-$AJ$1)/'Всп лист'!$C$3*'Всп лист'!$B$3*'Всп лист'!$B$4,0)),"-")</f>
        <v>-</v>
      </c>
      <c r="AP28" s="146" t="str">
        <f>IFERROR(IF('Установка скидки'!$M$1=FALSE,H28*(1-$AJ$1)/'Всп лист'!$B$2,ROUNDUP(H27*(1-$AJ$1)/'Всп лист'!$C$3*'Всп лист'!$B$3*'Всп лист'!$B$4,0)),"-")</f>
        <v>-</v>
      </c>
      <c r="AQ28" s="146" t="str">
        <f>IFERROR(IF('Установка скидки'!$M$1=FALSE,I28*(1-$AJ$1)/'Всп лист'!$B$2,ROUNDUP(I27*(1-$AJ$1)/'Всп лист'!$C$3*'Всп лист'!$B$3*'Всп лист'!$B$4,0)),"-")</f>
        <v>-</v>
      </c>
      <c r="AR28" s="146">
        <f>IFERROR(IF('Установка скидки'!$M$1=FALSE,J28*(1-$AJ$1)/'Всп лист'!$B$2,ROUNDUP(J27*(1-$AJ$1)/'Всп лист'!$C$3*'Всп лист'!$B$3*'Всп лист'!$B$4,0)),"-")</f>
        <v>3986</v>
      </c>
      <c r="AS28" s="146" t="str">
        <f>IFERROR(IF('Установка скидки'!$M$1=FALSE,K28*(1-$AJ$1)/'Всп лист'!$B$2,ROUNDUP(K27*(1-$AJ$1)/'Всп лист'!$C$3*'Всп лист'!$B$3*'Всп лист'!$B$4,0)),"-")</f>
        <v>-</v>
      </c>
      <c r="AT28" s="146" t="str">
        <f>IFERROR(IF('Установка скидки'!$M$1=FALSE,L28*(1-$AJ$1)/'Всп лист'!$B$2,ROUNDUP(L27*(1-$AJ$1)/'Всп лист'!$C$3*'Всп лист'!$B$3*'Всп лист'!$B$4,0)),"-")</f>
        <v>-</v>
      </c>
      <c r="AU28" s="146" t="str">
        <f>IFERROR(IF('Установка скидки'!$M$1=FALSE,M28*(1-$AJ$1)/'Всп лист'!$B$2,ROUNDUP(M27*(1-$AJ$1)/'Всп лист'!$C$3*'Всп лист'!$B$3*'Всп лист'!$B$4,0)),"-")</f>
        <v>-</v>
      </c>
      <c r="AV28" s="146" t="str">
        <f>IFERROR(IF('Установка скидки'!$M$1=FALSE,N28*(1-$AJ$1)/'Всп лист'!$B$2,ROUNDUP(N27*(1-$AJ$1)/'Всп лист'!$C$3*'Всп лист'!$B$3*'Всп лист'!$B$4,0)),"-")</f>
        <v>-</v>
      </c>
      <c r="AW28" s="146">
        <f>IFERROR(IF('Установка скидки'!$M$1=FALSE,O28*(1-$AJ$1)/'Всп лист'!$B$2,ROUNDUP(O27*(1-$AJ$1)/'Всп лист'!$C$3*'Всп лист'!$B$3*'Всп лист'!$B$4,0)),"-")</f>
        <v>4660</v>
      </c>
      <c r="AX28" s="146" t="str">
        <f>IFERROR(IF('Установка скидки'!$M$1=FALSE,P28*(1-$AJ$1)/'Всп лист'!$B$2,ROUNDUP(P27*(1-$AJ$1)/'Всп лист'!$C$3*'Всп лист'!$B$3*'Всп лист'!$B$4,0)),"-")</f>
        <v>-</v>
      </c>
      <c r="AY28" s="146" t="str">
        <f>IFERROR(IF('Установка скидки'!$M$1=FALSE,Q28*(1-$AJ$1)/'Всп лист'!$B$2,ROUNDUP(Q27*(1-$AJ$1)/'Всп лист'!$C$3*'Всп лист'!$B$3*'Всп лист'!$B$4,0)),"-")</f>
        <v>-</v>
      </c>
      <c r="AZ28" s="146" t="str">
        <f>IFERROR(IF('Установка скидки'!$M$1=FALSE,R28*(1-$AJ$1)/'Всп лист'!$B$2,ROUNDUP(R27*(1-$AJ$1)/'Всп лист'!$C$3*'Всп лист'!$B$3*'Всп лист'!$B$4,0)),"-")</f>
        <v>-</v>
      </c>
      <c r="BA28" s="146" t="str">
        <f>IFERROR(IF('Установка скидки'!$M$1=FALSE,S28*(1-$AJ$1)/'Всп лист'!$B$2,ROUNDUP(S27*(1-$AJ$1)/'Всп лист'!$C$3*'Всп лист'!$B$3*'Всп лист'!$B$4,0)),"-")</f>
        <v>-</v>
      </c>
      <c r="BB28" s="146">
        <f>IFERROR(IF('Установка скидки'!$M$1=FALSE,T28*(1-$AJ$1)/'Всп лист'!$B$2,ROUNDUP(T27*(1-$AJ$1)/'Всп лист'!$C$3*'Всп лист'!$B$3*'Всп лист'!$B$4,0)),"-")</f>
        <v>6122</v>
      </c>
      <c r="BC28" s="146" t="str">
        <f>IFERROR(IF('Установка скидки'!$M$1=FALSE,U28*(1-$AJ$1)/'Всп лист'!$B$2,ROUNDUP(U27*(1-$AJ$1)/'Всп лист'!$C$3*'Всп лист'!$B$3*'Всп лист'!$B$4,0)),"-")</f>
        <v>-</v>
      </c>
      <c r="BD28" s="1024">
        <f>IFERROR(IF('Установка скидки'!$M$1=FALSE,V28*(1-$AJ$1)/'Всп лист'!$B$2,ROUNDUP(V27*(1-$AJ$1)/'Всп лист'!$C$3*'Всп лист'!$B$3*'Всп лист'!$B$4,0)),"-")</f>
        <v>9327</v>
      </c>
    </row>
    <row r="29" spans="1:57" ht="21.75" customHeight="1" thickBot="1" x14ac:dyDescent="0.3">
      <c r="A29" s="1129" t="s">
        <v>215</v>
      </c>
      <c r="B29" s="1259" t="s">
        <v>0</v>
      </c>
      <c r="C29" s="1259" t="s">
        <v>0</v>
      </c>
      <c r="D29" s="1259" t="s">
        <v>0</v>
      </c>
      <c r="E29" s="1259" t="s">
        <v>0</v>
      </c>
      <c r="F29" s="1259" t="s">
        <v>0</v>
      </c>
      <c r="G29" s="1259" t="s">
        <v>0</v>
      </c>
      <c r="H29" s="1259" t="s">
        <v>0</v>
      </c>
      <c r="I29" s="1259" t="s">
        <v>0</v>
      </c>
      <c r="J29" s="1259" t="s">
        <v>0</v>
      </c>
      <c r="K29" s="1259" t="s">
        <v>0</v>
      </c>
      <c r="L29" s="1259" t="s">
        <v>0</v>
      </c>
      <c r="M29" s="999">
        <v>4939</v>
      </c>
      <c r="N29" s="1259" t="s">
        <v>0</v>
      </c>
      <c r="O29" s="999">
        <v>5484</v>
      </c>
      <c r="P29" s="1259" t="s">
        <v>0</v>
      </c>
      <c r="Q29" s="1259" t="s">
        <v>0</v>
      </c>
      <c r="R29" s="1259" t="s">
        <v>0</v>
      </c>
      <c r="S29" s="1259" t="s">
        <v>0</v>
      </c>
      <c r="T29" s="999">
        <v>6840</v>
      </c>
      <c r="U29" s="1259" t="s">
        <v>0</v>
      </c>
      <c r="V29" s="1260" t="s">
        <v>0</v>
      </c>
      <c r="W29" s="80"/>
      <c r="X29" s="80"/>
      <c r="Y29" s="80"/>
      <c r="Z29" s="80"/>
      <c r="AA29" s="80"/>
      <c r="AI29" s="835" t="s">
        <v>215</v>
      </c>
      <c r="AJ29" s="1027" t="str">
        <f>IFERROR(IF('Установка скидки'!$M$1=FALSE,B29*(1-$AJ$1)/'Всп лист'!$B$2,ROUNDUP(B28*(1-$AJ$1)/'Всп лист'!$C$3*'Всп лист'!$B$3*'Всп лист'!$B$4,0)),"-")</f>
        <v>-</v>
      </c>
      <c r="AK29" s="695" t="str">
        <f>IFERROR(IF('Установка скидки'!$M$1=FALSE,C29*(1-$AJ$1)/'Всп лист'!$B$2,ROUNDUP(C28*(1-$AJ$1)/'Всп лист'!$C$3*'Всп лист'!$B$3*'Всп лист'!$B$4,0)),"-")</f>
        <v>-</v>
      </c>
      <c r="AL29" s="695" t="str">
        <f>IFERROR(IF('Установка скидки'!$M$1=FALSE,D29*(1-$AJ$1)/'Всп лист'!$B$2,ROUNDUP(D28*(1-$AJ$1)/'Всп лист'!$C$3*'Всп лист'!$B$3*'Всп лист'!$B$4,0)),"-")</f>
        <v>-</v>
      </c>
      <c r="AM29" s="695" t="str">
        <f>IFERROR(IF('Установка скидки'!$M$1=FALSE,E29*(1-$AJ$1)/'Всп лист'!$B$2,ROUNDUP(E28*(1-$AJ$1)/'Всп лист'!$C$3*'Всп лист'!$B$3*'Всп лист'!$B$4,0)),"-")</f>
        <v>-</v>
      </c>
      <c r="AN29" s="695" t="str">
        <f>IFERROR(IF('Установка скидки'!$M$1=FALSE,F29*(1-$AJ$1)/'Всп лист'!$B$2,ROUNDUP(F28*(1-$AJ$1)/'Всп лист'!$C$3*'Всп лист'!$B$3*'Всп лист'!$B$4,0)),"-")</f>
        <v>-</v>
      </c>
      <c r="AO29" s="695" t="str">
        <f>IFERROR(IF('Установка скидки'!$M$1=FALSE,G29*(1-$AJ$1)/'Всп лист'!$B$2,ROUNDUP(G28*(1-$AJ$1)/'Всп лист'!$C$3*'Всп лист'!$B$3*'Всп лист'!$B$4,0)),"-")</f>
        <v>-</v>
      </c>
      <c r="AP29" s="695" t="str">
        <f>IFERROR(IF('Установка скидки'!$M$1=FALSE,H29*(1-$AJ$1)/'Всп лист'!$B$2,ROUNDUP(H28*(1-$AJ$1)/'Всп лист'!$C$3*'Всп лист'!$B$3*'Всп лист'!$B$4,0)),"-")</f>
        <v>-</v>
      </c>
      <c r="AQ29" s="695" t="str">
        <f>IFERROR(IF('Установка скидки'!$M$1=FALSE,I29*(1-$AJ$1)/'Всп лист'!$B$2,ROUNDUP(I28*(1-$AJ$1)/'Всп лист'!$C$3*'Всп лист'!$B$3*'Всп лист'!$B$4,0)),"-")</f>
        <v>-</v>
      </c>
      <c r="AR29" s="695" t="str">
        <f>IFERROR(IF('Установка скидки'!$M$1=FALSE,J29*(1-$AJ$1)/'Всп лист'!$B$2,ROUNDUP(J28*(1-$AJ$1)/'Всп лист'!$C$3*'Всп лист'!$B$3*'Всп лист'!$B$4,0)),"-")</f>
        <v>-</v>
      </c>
      <c r="AS29" s="695" t="str">
        <f>IFERROR(IF('Установка скидки'!$M$1=FALSE,K29*(1-$AJ$1)/'Всп лист'!$B$2,ROUNDUP(K28*(1-$AJ$1)/'Всп лист'!$C$3*'Всп лист'!$B$3*'Всп лист'!$B$4,0)),"-")</f>
        <v>-</v>
      </c>
      <c r="AT29" s="695" t="str">
        <f>IFERROR(IF('Установка скидки'!$M$1=FALSE,L29*(1-$AJ$1)/'Всп лист'!$B$2,ROUNDUP(L28*(1-$AJ$1)/'Всп лист'!$C$3*'Всп лист'!$B$3*'Всп лист'!$B$4,0)),"-")</f>
        <v>-</v>
      </c>
      <c r="AU29" s="695">
        <f>IFERROR(IF('Установка скидки'!$M$1=FALSE,M29*(1-$AJ$1)/'Всп лист'!$B$2,ROUNDUP(M28*(1-$AJ$1)/'Всп лист'!$C$3*'Всп лист'!$B$3*'Всп лист'!$B$4,0)),"-")</f>
        <v>4939</v>
      </c>
      <c r="AV29" s="695" t="str">
        <f>IFERROR(IF('Установка скидки'!$M$1=FALSE,N29*(1-$AJ$1)/'Всп лист'!$B$2,ROUNDUP(N28*(1-$AJ$1)/'Всп лист'!$C$3*'Всп лист'!$B$3*'Всп лист'!$B$4,0)),"-")</f>
        <v>-</v>
      </c>
      <c r="AW29" s="695">
        <f>IFERROR(IF('Установка скидки'!$M$1=FALSE,O29*(1-$AJ$1)/'Всп лист'!$B$2,ROUNDUP(O28*(1-$AJ$1)/'Всп лист'!$C$3*'Всп лист'!$B$3*'Всп лист'!$B$4,0)),"-")</f>
        <v>5484</v>
      </c>
      <c r="AX29" s="695" t="str">
        <f>IFERROR(IF('Установка скидки'!$M$1=FALSE,P29*(1-$AJ$1)/'Всп лист'!$B$2,ROUNDUP(P28*(1-$AJ$1)/'Всп лист'!$C$3*'Всп лист'!$B$3*'Всп лист'!$B$4,0)),"-")</f>
        <v>-</v>
      </c>
      <c r="AY29" s="695" t="str">
        <f>IFERROR(IF('Установка скидки'!$M$1=FALSE,Q29*(1-$AJ$1)/'Всп лист'!$B$2,ROUNDUP(Q28*(1-$AJ$1)/'Всп лист'!$C$3*'Всп лист'!$B$3*'Всп лист'!$B$4,0)),"-")</f>
        <v>-</v>
      </c>
      <c r="AZ29" s="695" t="str">
        <f>IFERROR(IF('Установка скидки'!$M$1=FALSE,R29*(1-$AJ$1)/'Всп лист'!$B$2,ROUNDUP(R28*(1-$AJ$1)/'Всп лист'!$C$3*'Всп лист'!$B$3*'Всп лист'!$B$4,0)),"-")</f>
        <v>-</v>
      </c>
      <c r="BA29" s="695" t="str">
        <f>IFERROR(IF('Установка скидки'!$M$1=FALSE,S29*(1-$AJ$1)/'Всп лист'!$B$2,ROUNDUP(S28*(1-$AJ$1)/'Всп лист'!$C$3*'Всп лист'!$B$3*'Всп лист'!$B$4,0)),"-")</f>
        <v>-</v>
      </c>
      <c r="BB29" s="695">
        <f>IFERROR(IF('Установка скидки'!$M$1=FALSE,T29*(1-$AJ$1)/'Всп лист'!$B$2,ROUNDUP(T28*(1-$AJ$1)/'Всп лист'!$C$3*'Всп лист'!$B$3*'Всп лист'!$B$4,0)),"-")</f>
        <v>6840</v>
      </c>
      <c r="BC29" s="695" t="str">
        <f>IFERROR(IF('Установка скидки'!$M$1=FALSE,U29*(1-$AJ$1)/'Всп лист'!$B$2,ROUNDUP(U28*(1-$AJ$1)/'Всп лист'!$C$3*'Всп лист'!$B$3*'Всп лист'!$B$4,0)),"-")</f>
        <v>-</v>
      </c>
      <c r="BD29" s="1028" t="str">
        <f>IFERROR(IF('Установка скидки'!$M$1=FALSE,V29*(1-$AJ$1)/'Всп лист'!$B$2,ROUNDUP(V28*(1-$AJ$1)/'Всп лист'!$C$3*'Всп лист'!$B$3*'Всп лист'!$B$4,0)),"-")</f>
        <v>-</v>
      </c>
    </row>
    <row r="30" spans="1:57" ht="20.25" x14ac:dyDescent="0.25">
      <c r="A30" s="153" t="s">
        <v>374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I30" s="154" t="s">
        <v>216</v>
      </c>
      <c r="AJ30" s="154"/>
      <c r="AK30" s="154"/>
      <c r="AL30" s="154"/>
      <c r="AM30" s="154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80"/>
      <c r="AZ30" s="80"/>
      <c r="BA30" s="80"/>
      <c r="BB30" s="80"/>
      <c r="BC30" s="80"/>
      <c r="BD30" s="80"/>
      <c r="BE30" s="80"/>
    </row>
    <row r="31" spans="1:57" ht="20.25" customHeight="1" thickBot="1" x14ac:dyDescent="0.3">
      <c r="A31" s="80"/>
      <c r="B31" s="80"/>
      <c r="C31" s="80"/>
      <c r="D31" s="80"/>
      <c r="E31" s="80"/>
      <c r="F31" s="80"/>
      <c r="G31" s="80"/>
      <c r="H31" s="155"/>
      <c r="I31" s="155"/>
      <c r="J31" s="155"/>
      <c r="K31" s="155"/>
      <c r="L31" s="155"/>
      <c r="M31" s="155"/>
      <c r="N31" s="155"/>
      <c r="O31" s="155"/>
      <c r="P31" s="155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I31" s="80"/>
      <c r="AJ31" s="80"/>
      <c r="AK31" s="80"/>
      <c r="AL31" s="80"/>
      <c r="AM31" s="80"/>
      <c r="AN31" s="80"/>
      <c r="AO31" s="80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80"/>
      <c r="BA31" s="80"/>
      <c r="BB31" s="80"/>
      <c r="BC31" s="80"/>
      <c r="BD31" s="80"/>
      <c r="BE31" s="80"/>
    </row>
    <row r="32" spans="1:57" ht="16.5" thickBot="1" x14ac:dyDescent="0.3">
      <c r="A32" s="1130" t="s">
        <v>170</v>
      </c>
      <c r="B32" s="1000">
        <v>150</v>
      </c>
      <c r="C32" s="1001">
        <v>200</v>
      </c>
      <c r="D32" s="1002">
        <v>250</v>
      </c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I32" s="156" t="s">
        <v>170</v>
      </c>
      <c r="AJ32" s="157">
        <v>150</v>
      </c>
      <c r="AK32" s="158">
        <v>200</v>
      </c>
      <c r="AL32" s="159">
        <v>250</v>
      </c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</row>
    <row r="33" spans="1:57" ht="18" hidden="1" customHeight="1" thickBot="1" x14ac:dyDescent="0.3">
      <c r="A33" s="1108" t="s">
        <v>217</v>
      </c>
      <c r="B33" s="1003">
        <v>3221</v>
      </c>
      <c r="C33" s="1109" t="s">
        <v>0</v>
      </c>
      <c r="D33" s="1131" t="s">
        <v>0</v>
      </c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I33" s="161" t="s">
        <v>217</v>
      </c>
      <c r="AJ33" s="827">
        <f t="shared" ref="AJ33:AJ35" si="0">IFERROR(B33*(1-$AJ$1),"-")</f>
        <v>3221</v>
      </c>
      <c r="AK33" s="162" t="str">
        <f t="shared" ref="AK33:AL35" si="1">IFERROR(C33*(1-$AJ$1),"-")</f>
        <v>-</v>
      </c>
      <c r="AL33" s="163" t="str">
        <f t="shared" si="1"/>
        <v>-</v>
      </c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</row>
    <row r="34" spans="1:57" ht="18" hidden="1" customHeight="1" x14ac:dyDescent="0.25">
      <c r="A34" s="1132" t="s">
        <v>218</v>
      </c>
      <c r="B34" s="1133" t="s">
        <v>0</v>
      </c>
      <c r="C34" s="1004">
        <v>4130</v>
      </c>
      <c r="D34" s="1134" t="s">
        <v>0</v>
      </c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I34" s="164" t="s">
        <v>218</v>
      </c>
      <c r="AJ34" s="828" t="str">
        <f t="shared" si="0"/>
        <v>-</v>
      </c>
      <c r="AK34" s="165">
        <f t="shared" si="1"/>
        <v>4130</v>
      </c>
      <c r="AL34" s="166" t="str">
        <f t="shared" si="1"/>
        <v>-</v>
      </c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</row>
    <row r="35" spans="1:57" ht="18" hidden="1" customHeight="1" x14ac:dyDescent="0.25">
      <c r="A35" s="1117" t="s">
        <v>219</v>
      </c>
      <c r="B35" s="1111" t="s">
        <v>0</v>
      </c>
      <c r="C35" s="1111" t="s">
        <v>0</v>
      </c>
      <c r="D35" s="1005">
        <v>5891</v>
      </c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I35" s="131" t="s">
        <v>219</v>
      </c>
      <c r="AJ35" s="829" t="str">
        <f t="shared" si="0"/>
        <v>-</v>
      </c>
      <c r="AK35" s="167" t="str">
        <f t="shared" si="1"/>
        <v>-</v>
      </c>
      <c r="AL35" s="168">
        <f t="shared" si="1"/>
        <v>5891</v>
      </c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</row>
    <row r="36" spans="1:57" ht="18" customHeight="1" x14ac:dyDescent="0.25">
      <c r="A36" s="1132" t="s">
        <v>604</v>
      </c>
      <c r="B36" s="1004">
        <v>3946</v>
      </c>
      <c r="C36" s="1133" t="s">
        <v>0</v>
      </c>
      <c r="D36" s="1134" t="s">
        <v>0</v>
      </c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I36" s="164" t="s">
        <v>220</v>
      </c>
      <c r="AJ36" s="830">
        <f>IFERROR(IF('Установка скидки'!$M$1=FALSE,B36*(1-$AJ$1)/'Всп лист'!$B$2,ROUNDUP(B36*(1-$AJ$1)/'Всп лист'!$C$3*'Всп лист'!$B$3*'Всп лист'!$B$4,0)),"-")</f>
        <v>3946</v>
      </c>
      <c r="AK36" s="308" t="str">
        <f>IFERROR(IF('Установка скидки'!$M$1=FALSE,C36*(1-$AJ$1)/'Всп лист'!$B$2,ROUNDUP(C36*(1-$AJ$1)/'Всп лист'!$C$3*'Всп лист'!$B$3*'Всп лист'!$B$4,0)),"-")</f>
        <v>-</v>
      </c>
      <c r="AL36" s="309" t="str">
        <f>IFERROR(IF('Установка скидки'!$M$1=FALSE,D36*(1-$AJ$1)/'Всп лист'!$B$2,ROUNDUP(D36*(1-$AJ$1)/'Всп лист'!$C$3*'Всп лист'!$B$3*'Всп лист'!$B$4,0)),"-")</f>
        <v>-</v>
      </c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</row>
    <row r="37" spans="1:57" ht="18" customHeight="1" x14ac:dyDescent="0.25">
      <c r="A37" s="1135" t="s">
        <v>605</v>
      </c>
      <c r="B37" s="1261" t="s">
        <v>0</v>
      </c>
      <c r="C37" s="1006">
        <v>4931</v>
      </c>
      <c r="D37" s="1262" t="s">
        <v>0</v>
      </c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I37" s="169" t="s">
        <v>221</v>
      </c>
      <c r="AJ37" s="831" t="str">
        <f>IFERROR(IF('Установка скидки'!$M$1=FALSE,B37*(1-$AJ$1)/'Всп лист'!$B$2,ROUNDUP(B37*(1-$AJ$1)/'Всп лист'!$C$3*'Всп лист'!$B$3*'Всп лист'!$B$4,0)),"-")</f>
        <v>-</v>
      </c>
      <c r="AK37" s="310">
        <f>IFERROR(IF('Установка скидки'!$M$1=FALSE,C37*(1-$AJ$1)/'Всп лист'!$B$2,ROUNDUP(C37*(1-$AJ$1)/'Всп лист'!$C$3*'Всп лист'!$B$3*'Всп лист'!$B$4,0)),"-")</f>
        <v>4931</v>
      </c>
      <c r="AL37" s="311" t="str">
        <f>IFERROR(IF('Установка скидки'!$M$1=FALSE,D37*(1-$AJ$1)/'Всп лист'!$B$2,ROUNDUP(D37*(1-$AJ$1)/'Всп лист'!$C$3*'Всп лист'!$B$3*'Всп лист'!$B$4,0)),"-")</f>
        <v>-</v>
      </c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</row>
    <row r="38" spans="1:57" ht="18" customHeight="1" thickBot="1" x14ac:dyDescent="0.3">
      <c r="A38" s="1136" t="s">
        <v>606</v>
      </c>
      <c r="B38" s="1263" t="s">
        <v>0</v>
      </c>
      <c r="C38" s="1263" t="s">
        <v>0</v>
      </c>
      <c r="D38" s="1007">
        <v>6902</v>
      </c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I38" s="164" t="s">
        <v>222</v>
      </c>
      <c r="AJ38" s="1016" t="str">
        <f>IFERROR(IF('Установка скидки'!$M$1=FALSE,B38*(1-$AJ$1)/'Всп лист'!$B$2,ROUNDUP(B38*(1-$AJ$1)/'Всп лист'!$C$3*'Всп лист'!$B$3*'Всп лист'!$B$4,0)),"-")</f>
        <v>-</v>
      </c>
      <c r="AK38" s="308" t="str">
        <f>IFERROR(IF('Установка скидки'!$M$1=FALSE,C38*(1-$AJ$1)/'Всп лист'!$B$2,ROUNDUP(C38*(1-$AJ$1)/'Всп лист'!$C$3*'Всп лист'!$B$3*'Всп лист'!$B$4,0)),"-")</f>
        <v>-</v>
      </c>
      <c r="AL38" s="1017">
        <f>IFERROR(IF('Установка скидки'!$M$1=FALSE,D38*(1-$AJ$1)/'Всп лист'!$B$2,ROUNDUP(D38*(1-$AJ$1)/'Всп лист'!$C$3*'Всп лист'!$B$3*'Всп лист'!$B$4,0)),"-")</f>
        <v>6902</v>
      </c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</row>
    <row r="39" spans="1:57" ht="18" customHeight="1" x14ac:dyDescent="0.25">
      <c r="A39" s="1137" t="s">
        <v>369</v>
      </c>
      <c r="B39" s="1008">
        <v>4068</v>
      </c>
      <c r="C39" s="1264" t="s">
        <v>0</v>
      </c>
      <c r="D39" s="1265" t="s">
        <v>0</v>
      </c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I39" s="1012" t="s">
        <v>369</v>
      </c>
      <c r="AJ39" s="1013">
        <f>IFERROR(IF('Установка скидки'!$M$1=FALSE,B39*(1-$AJ$1)/'Всп лист'!$B$2,ROUNDUP(B39*(1-$AJ$1)/'Всп лист'!$C$3*'Всп лист'!$B$3*'Всп лист'!$B$4,0)),"-")</f>
        <v>4068</v>
      </c>
      <c r="AK39" s="1014" t="str">
        <f>IFERROR(IF('Установка скидки'!$M$1=FALSE,C39*(1-$AJ$1)/'Всп лист'!$B$2,ROUNDUP(C39*(1-$AJ$1)/'Всп лист'!$C$3*'Всп лист'!$B$3*'Всп лист'!$B$4,0)),"-")</f>
        <v>-</v>
      </c>
      <c r="AL39" s="1015" t="str">
        <f>IFERROR(IF('Установка скидки'!$M$1=FALSE,D39*(1-$AJ$1)/'Всп лист'!$B$2,ROUNDUP(D39*(1-$AJ$1)/'Всп лист'!$C$3*'Всп лист'!$B$3*'Всп лист'!$B$4,0)),"-")</f>
        <v>-</v>
      </c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</row>
    <row r="40" spans="1:57" ht="18" customHeight="1" x14ac:dyDescent="0.25">
      <c r="A40" s="1138" t="s">
        <v>370</v>
      </c>
      <c r="B40" s="1266" t="s">
        <v>0</v>
      </c>
      <c r="C40" s="1009">
        <v>5216</v>
      </c>
      <c r="D40" s="1267" t="s">
        <v>0</v>
      </c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I40" s="164" t="s">
        <v>370</v>
      </c>
      <c r="AJ40" s="1016" t="str">
        <f>IFERROR(IF('Установка скидки'!$M$1=FALSE,B40*(1-$AJ$1)/'Всп лист'!$B$2,ROUNDUP(B40*(1-$AJ$1)/'Всп лист'!$C$3*'Всп лист'!$B$3*'Всп лист'!$B$4,0)),"-")</f>
        <v>-</v>
      </c>
      <c r="AK40" s="308">
        <f>IFERROR(IF('Установка скидки'!$M$1=FALSE,C40*(1-$AJ$1)/'Всп лист'!$B$2,ROUNDUP(C40*(1-$AJ$1)/'Всп лист'!$C$3*'Всп лист'!$B$3*'Всп лист'!$B$4,0)),"-")</f>
        <v>5216</v>
      </c>
      <c r="AL40" s="1017" t="str">
        <f>IFERROR(IF('Установка скидки'!$M$1=FALSE,D40*(1-$AJ$1)/'Всп лист'!$B$2,ROUNDUP(D40*(1-$AJ$1)/'Всп лист'!$C$3*'Всп лист'!$B$3*'Всп лист'!$B$4,0)),"-")</f>
        <v>-</v>
      </c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</row>
    <row r="41" spans="1:57" ht="18" customHeight="1" thickBot="1" x14ac:dyDescent="0.3">
      <c r="A41" s="1137" t="s">
        <v>371</v>
      </c>
      <c r="B41" s="1264" t="s">
        <v>0</v>
      </c>
      <c r="C41" s="1264" t="s">
        <v>0</v>
      </c>
      <c r="D41" s="1010">
        <v>7436</v>
      </c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I41" s="1012" t="s">
        <v>371</v>
      </c>
      <c r="AJ41" s="1013" t="str">
        <f>IFERROR(IF('Установка скидки'!$M$1=FALSE,B41*(1-$AJ$1)/'Всп лист'!$B$2,ROUNDUP(B41*(1-$AJ$1)/'Всп лист'!$C$3*'Всп лист'!$B$3*'Всп лист'!$B$4,0)),"-")</f>
        <v>-</v>
      </c>
      <c r="AK41" s="1014" t="str">
        <f>IFERROR(IF('Установка скидки'!$M$1=FALSE,C41*(1-$AJ$1)/'Всп лист'!$B$2,ROUNDUP(C41*(1-$AJ$1)/'Всп лист'!$C$3*'Всп лист'!$B$3*'Всп лист'!$B$4,0)),"-")</f>
        <v>-</v>
      </c>
      <c r="AL41" s="1015">
        <f>IFERROR(IF('Установка скидки'!$M$1=FALSE,D41*(1-$AJ$1)/'Всп лист'!$B$2,ROUNDUP(D41*(1-$AJ$1)/'Всп лист'!$C$3*'Всп лист'!$B$3*'Всп лист'!$B$4,0)),"-")</f>
        <v>7436</v>
      </c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</row>
    <row r="42" spans="1:57" ht="18" customHeight="1" thickBot="1" x14ac:dyDescent="0.3">
      <c r="A42" s="1139" t="s">
        <v>450</v>
      </c>
      <c r="B42" s="1011">
        <v>2546</v>
      </c>
      <c r="C42" s="1011">
        <v>2896</v>
      </c>
      <c r="D42" s="1268" t="s">
        <v>0</v>
      </c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I42" s="170" t="s">
        <v>450</v>
      </c>
      <c r="AJ42" s="832">
        <f>IFERROR(IF('Установка скидки'!$M$1=FALSE,B42*(1-$AJ$1)/'Всп лист'!$B$2,ROUNDUP(B42*(1-$AJ$1)/'Всп лист'!$C$3*'Всп лист'!$B$3*'Всп лист'!$B$4,0)),"-")</f>
        <v>2546</v>
      </c>
      <c r="AK42" s="312">
        <f>IFERROR(IF('Установка скидки'!$M$1=FALSE,C42*(1-$AJ$1)/'Всп лист'!$B$2,ROUNDUP(C42*(1-$AJ$1)/'Всп лист'!$C$3*'Всп лист'!$B$3*'Всп лист'!$B$4,0)),"-")</f>
        <v>2896</v>
      </c>
      <c r="AL42" s="313" t="str">
        <f>IFERROR(IF('Установка скидки'!$M$1=FALSE,D42*(1-$AJ$1)/'Всп лист'!$B$2,ROUNDUP(D42*(1-$AJ$1)/'Всп лист'!$C$3*'Всп лист'!$B$3*'Всп лист'!$B$4,0)),"-")</f>
        <v>-</v>
      </c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</row>
    <row r="43" spans="1:57" x14ac:dyDescent="0.25">
      <c r="A43" s="80"/>
      <c r="B43" s="80"/>
      <c r="C43" s="80"/>
      <c r="D43" s="80"/>
      <c r="E43" s="80"/>
      <c r="F43" s="121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I43" s="80"/>
      <c r="AJ43" s="80"/>
      <c r="AK43" s="80"/>
      <c r="AL43" s="80"/>
      <c r="AM43" s="80"/>
      <c r="AN43" s="121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</row>
    <row r="44" spans="1:57" x14ac:dyDescent="0.25">
      <c r="A44" s="80" t="s">
        <v>223</v>
      </c>
      <c r="B44" s="80"/>
      <c r="C44" s="80"/>
      <c r="D44" s="80"/>
      <c r="E44" s="80"/>
      <c r="F44" s="121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I44" s="80" t="s">
        <v>223</v>
      </c>
      <c r="AJ44" s="80"/>
      <c r="AK44" s="80"/>
      <c r="AL44" s="80"/>
      <c r="AM44" s="80"/>
      <c r="AN44" s="121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</row>
    <row r="45" spans="1:57" ht="6" customHeight="1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</row>
    <row r="46" spans="1:57" ht="22.5" customHeight="1" x14ac:dyDescent="0.25">
      <c r="A46" s="122" t="s">
        <v>224</v>
      </c>
      <c r="B46" s="80"/>
      <c r="C46" s="123"/>
      <c r="D46" s="124"/>
      <c r="E46" s="125"/>
      <c r="F46" s="125"/>
      <c r="G46" s="125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I46" s="122" t="s">
        <v>224</v>
      </c>
      <c r="AJ46" s="80"/>
      <c r="AK46" s="123"/>
      <c r="AL46" s="124"/>
      <c r="AM46" s="125"/>
      <c r="AN46" s="125"/>
      <c r="AO46" s="125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</row>
    <row r="47" spans="1:57" ht="23.25" customHeight="1" x14ac:dyDescent="0.25">
      <c r="A47" s="121" t="s">
        <v>168</v>
      </c>
      <c r="B47" s="80"/>
      <c r="C47" s="1403"/>
      <c r="D47" s="1403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I47" s="569" t="s">
        <v>168</v>
      </c>
      <c r="AJ47" s="80"/>
      <c r="AK47" s="1403"/>
      <c r="AL47" s="1403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</row>
    <row r="48" spans="1:57" x14ac:dyDescent="0.25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I48" s="80"/>
      <c r="AJ48" s="80"/>
      <c r="AK48" s="80"/>
      <c r="AL48" s="80"/>
      <c r="AM48" s="80"/>
      <c r="AN48" s="80"/>
      <c r="AO48" s="80"/>
      <c r="AP48" s="80"/>
      <c r="AQ48" s="80"/>
      <c r="AR48" s="80"/>
      <c r="AS48" s="80"/>
      <c r="AT48" s="80"/>
      <c r="AU48" s="80"/>
      <c r="AV48" s="80"/>
      <c r="AW48" s="80"/>
      <c r="AX48" s="80"/>
      <c r="AY48" s="80"/>
      <c r="AZ48" s="80"/>
      <c r="BA48" s="80"/>
      <c r="BB48" s="86"/>
      <c r="BC48" s="86"/>
      <c r="BD48" s="86"/>
      <c r="BE48" s="86"/>
    </row>
    <row r="49" spans="1:57" x14ac:dyDescent="0.25">
      <c r="A49" s="126" t="s">
        <v>12</v>
      </c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127"/>
      <c r="T49" s="127"/>
      <c r="U49" s="127"/>
      <c r="V49" s="127"/>
      <c r="W49" s="127"/>
      <c r="X49" s="127"/>
      <c r="Y49" s="127"/>
      <c r="Z49" s="127"/>
      <c r="AA49" s="127"/>
      <c r="AI49" s="126" t="s">
        <v>12</v>
      </c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6"/>
      <c r="BC49" s="86"/>
      <c r="BD49" s="86"/>
      <c r="BE49" s="86"/>
    </row>
    <row r="50" spans="1:57" x14ac:dyDescent="0.25">
      <c r="A50" s="126" t="s">
        <v>14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127"/>
      <c r="T50" s="127"/>
      <c r="U50" s="127"/>
      <c r="V50" s="127"/>
      <c r="W50" s="127"/>
      <c r="X50" s="127"/>
      <c r="Y50" s="127"/>
      <c r="Z50" s="127"/>
      <c r="AA50" s="127"/>
      <c r="AI50" s="126" t="s">
        <v>14</v>
      </c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6"/>
      <c r="BC50" s="86"/>
      <c r="BD50" s="86"/>
      <c r="BE50" s="86"/>
    </row>
    <row r="51" spans="1:57" x14ac:dyDescent="0.25">
      <c r="A51" s="126" t="s">
        <v>15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127"/>
      <c r="T51" s="127"/>
      <c r="U51" s="127"/>
      <c r="V51" s="127"/>
      <c r="W51" s="127"/>
      <c r="X51" s="127"/>
      <c r="Y51" s="127"/>
      <c r="Z51" s="127"/>
      <c r="AA51" s="127"/>
      <c r="AI51" s="126" t="s">
        <v>15</v>
      </c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6"/>
      <c r="BC51" s="86"/>
      <c r="BD51" s="86"/>
      <c r="BE51" s="86"/>
    </row>
    <row r="52" spans="1:57" x14ac:dyDescent="0.25">
      <c r="A52" s="126" t="s">
        <v>16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127"/>
      <c r="T52" s="127"/>
      <c r="U52" s="127"/>
      <c r="V52" s="127"/>
      <c r="W52" s="127"/>
      <c r="X52" s="127"/>
      <c r="Y52" s="127"/>
      <c r="Z52" s="127"/>
      <c r="AA52" s="127"/>
      <c r="AI52" s="126" t="s">
        <v>16</v>
      </c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6"/>
      <c r="BC52" s="86"/>
      <c r="BD52" s="86"/>
      <c r="BE52" s="86"/>
    </row>
    <row r="53" spans="1:57" ht="15" customHeight="1" x14ac:dyDescent="0.25">
      <c r="A53" s="1402" t="s">
        <v>17</v>
      </c>
      <c r="B53" s="1402"/>
      <c r="C53" s="1402"/>
      <c r="D53" s="1402"/>
      <c r="E53" s="1402"/>
      <c r="F53" s="1402"/>
      <c r="G53" s="1402"/>
      <c r="H53" s="1402"/>
      <c r="I53" s="1402"/>
      <c r="J53" s="1402"/>
      <c r="K53" s="1402"/>
      <c r="L53" s="1402"/>
      <c r="M53" s="1402"/>
      <c r="N53" s="1402"/>
      <c r="O53" s="1402"/>
      <c r="P53" s="1402"/>
      <c r="Q53" s="1402"/>
      <c r="R53" s="1402"/>
      <c r="S53" s="80"/>
      <c r="T53" s="80"/>
      <c r="U53" s="80"/>
      <c r="V53" s="80"/>
      <c r="W53" s="80"/>
      <c r="X53" s="80"/>
      <c r="Y53" s="80"/>
      <c r="Z53" s="80"/>
      <c r="AA53" s="80"/>
      <c r="AI53" s="1402" t="s">
        <v>17</v>
      </c>
      <c r="AJ53" s="1402"/>
      <c r="AK53" s="1402"/>
      <c r="AL53" s="1402"/>
      <c r="AM53" s="1402"/>
      <c r="AN53" s="1402"/>
      <c r="AO53" s="1402"/>
      <c r="AP53" s="1402"/>
      <c r="AQ53" s="1402"/>
      <c r="AR53" s="1402"/>
      <c r="AS53" s="1402"/>
      <c r="AT53" s="1402"/>
      <c r="AU53" s="1402"/>
      <c r="AV53" s="1402"/>
      <c r="AW53" s="1402"/>
      <c r="AX53" s="1402"/>
      <c r="AY53" s="1402"/>
      <c r="AZ53" s="1402"/>
      <c r="BA53" s="1402"/>
      <c r="BB53" s="86"/>
      <c r="BC53" s="86"/>
      <c r="BD53" s="86"/>
      <c r="BE53" s="86"/>
    </row>
    <row r="54" spans="1:57" ht="27" customHeight="1" x14ac:dyDescent="0.25">
      <c r="A54" s="1401" t="s">
        <v>34</v>
      </c>
      <c r="B54" s="1401"/>
      <c r="C54" s="1401"/>
      <c r="D54" s="1401"/>
      <c r="E54" s="1401"/>
      <c r="F54" s="1401"/>
      <c r="G54" s="1401"/>
      <c r="H54" s="1401"/>
      <c r="I54" s="1401"/>
      <c r="J54" s="1401"/>
      <c r="K54" s="1401"/>
      <c r="L54" s="1401"/>
      <c r="M54" s="1401"/>
      <c r="N54" s="1401"/>
      <c r="O54" s="1401"/>
      <c r="P54" s="1401"/>
      <c r="Q54" s="1401"/>
      <c r="R54" s="1401"/>
      <c r="S54" s="80"/>
      <c r="T54" s="80"/>
      <c r="U54" s="80"/>
      <c r="V54" s="80"/>
      <c r="W54" s="80"/>
      <c r="X54" s="80"/>
      <c r="Y54" s="80"/>
      <c r="Z54" s="80"/>
      <c r="AA54" s="80"/>
      <c r="AI54" s="1401" t="s">
        <v>34</v>
      </c>
      <c r="AJ54" s="1401"/>
      <c r="AK54" s="1401"/>
      <c r="AL54" s="1401"/>
      <c r="AM54" s="1401"/>
      <c r="AN54" s="1401"/>
      <c r="AO54" s="1401"/>
      <c r="AP54" s="1401"/>
      <c r="AQ54" s="1401"/>
      <c r="AR54" s="1401"/>
      <c r="AS54" s="1401"/>
      <c r="AT54" s="1401"/>
      <c r="AU54" s="1401"/>
      <c r="AV54" s="1401"/>
      <c r="AW54" s="1401"/>
      <c r="AX54" s="1401"/>
      <c r="AY54" s="1401"/>
      <c r="AZ54" s="1401"/>
      <c r="BA54" s="1401"/>
      <c r="BB54" s="86"/>
      <c r="BC54" s="86"/>
      <c r="BD54" s="86"/>
      <c r="BE54" s="86"/>
    </row>
    <row r="55" spans="1:57" ht="15" customHeight="1" x14ac:dyDescent="0.25">
      <c r="A55" s="80"/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</row>
    <row r="56" spans="1:57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</row>
    <row r="57" spans="1:57" x14ac:dyDescent="0.25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</row>
    <row r="58" spans="1:57" x14ac:dyDescent="0.25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</row>
    <row r="59" spans="1:57" x14ac:dyDescent="0.25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</row>
    <row r="60" spans="1:57" x14ac:dyDescent="0.25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</row>
    <row r="61" spans="1:57" x14ac:dyDescent="0.25">
      <c r="A61" s="80"/>
      <c r="B61" s="80"/>
      <c r="C61" s="80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</row>
    <row r="62" spans="1:57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</row>
  </sheetData>
  <sheetProtection algorithmName="SHA-512" hashValue="b3gKAAg0fO3Pn5kx4/oV2DsKfgGrrm6Q3AmPHy23Zwa/Ao2u/IwybxcrSwcaX4t1tbIE3amefpP0KB0Gmx9Dpg==" saltValue="k49XKnh0AfsIUE1+B4L7jw==" spinCount="100000" sheet="1" objects="1" scenarios="1"/>
  <mergeCells count="9">
    <mergeCell ref="AI54:BA54"/>
    <mergeCell ref="A5:O5"/>
    <mergeCell ref="AI5:AX5"/>
    <mergeCell ref="AI18:AX18"/>
    <mergeCell ref="AI53:BA53"/>
    <mergeCell ref="A54:R54"/>
    <mergeCell ref="A53:R53"/>
    <mergeCell ref="C47:D47"/>
    <mergeCell ref="AK47:AL47"/>
  </mergeCells>
  <pageMargins left="0.39370078740157483" right="0.11811023622047245" top="0.55118110236220474" bottom="0.15748031496062992" header="0.31496062992125984" footer="0.31496062992125984"/>
  <pageSetup paperSize="9" scale="55" orientation="landscape" r:id="rId1"/>
  <ignoredErrors>
    <ignoredError sqref="AZ16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M70"/>
  <sheetViews>
    <sheetView showGridLines="0" zoomScale="70" zoomScaleNormal="70" workbookViewId="0">
      <pane xSplit="5" ySplit="7" topLeftCell="F31" activePane="bottomRight" state="frozen"/>
      <selection activeCell="R9" sqref="R9"/>
      <selection pane="topRight" activeCell="R9" sqref="R9"/>
      <selection pane="bottomLeft" activeCell="R9" sqref="R9"/>
      <selection pane="bottomRight" activeCell="Q44" sqref="Q44"/>
    </sheetView>
  </sheetViews>
  <sheetFormatPr defaultColWidth="9.140625" defaultRowHeight="12.75" outlineLevelCol="1" x14ac:dyDescent="0.2"/>
  <cols>
    <col min="1" max="1" width="63.85546875" style="171" hidden="1" customWidth="1" outlineLevel="1"/>
    <col min="2" max="2" width="20.140625" style="171" hidden="1" customWidth="1" outlineLevel="1"/>
    <col min="3" max="3" width="5" style="171" hidden="1" customWidth="1" outlineLevel="1"/>
    <col min="4" max="4" width="5.5703125" style="171" customWidth="1" collapsed="1"/>
    <col min="5" max="5" width="85.140625" style="180" customWidth="1"/>
    <col min="6" max="6" width="17.42578125" style="180" customWidth="1"/>
    <col min="7" max="7" width="14.85546875" style="171" customWidth="1"/>
    <col min="8" max="8" width="30.28515625" style="171" customWidth="1"/>
    <col min="9" max="9" width="21" style="171" customWidth="1"/>
    <col min="10" max="16384" width="9.140625" style="171"/>
  </cols>
  <sheetData>
    <row r="1" spans="1:12" ht="20.25" x14ac:dyDescent="0.3">
      <c r="E1" s="82" t="s">
        <v>139</v>
      </c>
      <c r="F1" s="83">
        <f>'Установка скидки'!$G$11</f>
        <v>0</v>
      </c>
      <c r="H1" s="639" t="str">
        <f>IF('Установка скидки'!$M$1=FALSE,'Всп лист'!$A$7,'Всп лист'!$A$8)</f>
        <v>Цены указаны в руб. с НДС</v>
      </c>
      <c r="I1" s="639"/>
      <c r="J1" s="639"/>
      <c r="K1" s="639"/>
      <c r="L1" s="639"/>
    </row>
    <row r="2" spans="1:12" ht="15" x14ac:dyDescent="0.25">
      <c r="E2" s="172"/>
      <c r="F2" s="172"/>
    </row>
    <row r="3" spans="1:12" ht="15" x14ac:dyDescent="0.25">
      <c r="E3" s="172"/>
      <c r="F3" s="172"/>
    </row>
    <row r="4" spans="1:12" ht="25.5" customHeight="1" x14ac:dyDescent="0.2">
      <c r="E4" s="173"/>
      <c r="F4" s="173"/>
    </row>
    <row r="5" spans="1:12" ht="15" x14ac:dyDescent="0.25">
      <c r="E5" s="172"/>
      <c r="F5" s="172"/>
    </row>
    <row r="6" spans="1:12" ht="15.75" thickBot="1" x14ac:dyDescent="0.3">
      <c r="E6" s="172"/>
      <c r="F6" s="172"/>
    </row>
    <row r="7" spans="1:12" ht="40.5" customHeight="1" thickBot="1" x14ac:dyDescent="0.25">
      <c r="A7" s="1029" t="s">
        <v>598</v>
      </c>
      <c r="B7" s="1030" t="s">
        <v>282</v>
      </c>
      <c r="E7" s="174" t="s">
        <v>33</v>
      </c>
      <c r="F7" s="175" t="s">
        <v>282</v>
      </c>
    </row>
    <row r="8" spans="1:12" ht="26.25" customHeight="1" x14ac:dyDescent="0.2">
      <c r="A8" s="1031" t="s">
        <v>454</v>
      </c>
      <c r="B8" s="696">
        <v>2768</v>
      </c>
      <c r="E8" s="267" t="str">
        <f>A8</f>
        <v>Бак-ватерпасс D180 (304)</v>
      </c>
      <c r="F8" s="268">
        <f>IFERROR(IF('Установка скидки'!$M$1=FALSE,B8*(1-$F$1)/'Всп лист'!$B$2,ROUNDUP(B8*(1-$F$1)/'Всп лист'!$C$3*'Всп лист'!$B$3*'Всп лист'!$B$4,0)),"-" )</f>
        <v>2768</v>
      </c>
    </row>
    <row r="9" spans="1:12" ht="26.25" customHeight="1" x14ac:dyDescent="0.2">
      <c r="A9" s="1032" t="s">
        <v>431</v>
      </c>
      <c r="B9" s="697">
        <v>10198</v>
      </c>
      <c r="E9" s="271" t="str">
        <f t="shared" ref="E9:E16" si="0">A9</f>
        <v>ППШ-М Пароперегреватель трубный D115/115 (304)</v>
      </c>
      <c r="F9" s="272">
        <f>IFERROR(IF('Установка скидки'!$M$1=FALSE,B9*(1-$F$1)/'Всп лист'!$B$2,ROUNDUP(B9*(1-$F$1)/'Всп лист'!$C$3*'Всп лист'!$B$3*'Всп лист'!$B$4,0)),"-" )</f>
        <v>10198</v>
      </c>
    </row>
    <row r="10" spans="1:12" ht="26.25" customHeight="1" x14ac:dyDescent="0.2">
      <c r="A10" s="1031" t="s">
        <v>403</v>
      </c>
      <c r="B10" s="696">
        <v>10968</v>
      </c>
      <c r="E10" s="267" t="str">
        <f t="shared" si="0"/>
        <v>ППШ-М Пароперегреватель трубный D130/130 (304)</v>
      </c>
      <c r="F10" s="268">
        <f>IFERROR(IF('Установка скидки'!$M$1=FALSE,B10*(1-$F$1)/'Всп лист'!$B$2,ROUNDUP(B10*(1-$F$1)/'Всп лист'!$C$3*'Всп лист'!$B$3*'Всп лист'!$B$4,0)),"-" )</f>
        <v>10968</v>
      </c>
    </row>
    <row r="11" spans="1:12" ht="26.25" customHeight="1" x14ac:dyDescent="0.2">
      <c r="A11" s="1032" t="s">
        <v>412</v>
      </c>
      <c r="B11" s="697">
        <v>16491</v>
      </c>
      <c r="E11" s="269" t="str">
        <f t="shared" si="0"/>
        <v>ППШ-Б Бак 40л + Пароперегреватель трубный D115 (430)</v>
      </c>
      <c r="F11" s="270">
        <f>IFERROR(IF('Установка скидки'!$M$1=FALSE,B11*(1-$F$1)/'Всп лист'!$B$2,ROUNDUP(B11*(1-$F$1)/'Всп лист'!$C$3*'Всп лист'!$B$3*'Всп лист'!$B$4,0)),"-" )</f>
        <v>16491</v>
      </c>
    </row>
    <row r="12" spans="1:12" ht="26.25" customHeight="1" x14ac:dyDescent="0.2">
      <c r="A12" s="176"/>
      <c r="B12" s="177"/>
      <c r="E12" s="178"/>
      <c r="F12" s="177"/>
    </row>
    <row r="13" spans="1:12" ht="26.25" customHeight="1" x14ac:dyDescent="0.2">
      <c r="A13" s="1407" t="s">
        <v>533</v>
      </c>
      <c r="B13" s="1407"/>
      <c r="E13" s="1408" t="s">
        <v>534</v>
      </c>
      <c r="F13" s="1408"/>
    </row>
    <row r="14" spans="1:12" ht="26.25" customHeight="1" thickBot="1" x14ac:dyDescent="0.25">
      <c r="A14" s="623"/>
      <c r="B14" s="623"/>
      <c r="E14" s="178"/>
      <c r="F14" s="177"/>
    </row>
    <row r="15" spans="1:12" ht="36.75" customHeight="1" thickBot="1" x14ac:dyDescent="0.25">
      <c r="A15" s="1029" t="s">
        <v>598</v>
      </c>
      <c r="B15" s="1030" t="s">
        <v>282</v>
      </c>
      <c r="E15" s="174" t="s">
        <v>33</v>
      </c>
      <c r="F15" s="175" t="s">
        <v>282</v>
      </c>
    </row>
    <row r="16" spans="1:12" ht="26.25" customHeight="1" thickBot="1" x14ac:dyDescent="0.25">
      <c r="A16" s="1140" t="s">
        <v>531</v>
      </c>
      <c r="B16" s="698">
        <v>16500</v>
      </c>
      <c r="E16" s="611" t="str">
        <f t="shared" si="0"/>
        <v>Запарник для веников и трав для пароперегревателя ППШ</v>
      </c>
      <c r="F16" s="612">
        <f>IFERROR(IF('Установка скидки'!$M$1=FALSE,B16*(1-$F$1)/'Всп лист'!$B$2,ROUNDUP(B16*(1-$F$1)/'Всп лист'!$C$3*'Всп лист'!$B$3*'Всп лист'!$B$4,0)),"-" )</f>
        <v>16500</v>
      </c>
    </row>
    <row r="17" spans="1:6" ht="26.25" customHeight="1" x14ac:dyDescent="0.2">
      <c r="A17" s="624"/>
      <c r="B17" s="625"/>
      <c r="E17" s="624"/>
      <c r="F17" s="626"/>
    </row>
    <row r="18" spans="1:6" ht="26.25" customHeight="1" x14ac:dyDescent="0.3">
      <c r="A18" s="624"/>
      <c r="B18" s="625"/>
      <c r="E18" s="1409" t="s">
        <v>535</v>
      </c>
      <c r="F18" s="1409"/>
    </row>
    <row r="19" spans="1:6" ht="27" customHeight="1" thickBot="1" x14ac:dyDescent="0.25">
      <c r="A19" s="176"/>
      <c r="B19" s="177"/>
      <c r="E19" s="178"/>
      <c r="F19" s="177"/>
    </row>
    <row r="20" spans="1:6" ht="39.950000000000003" customHeight="1" thickBot="1" x14ac:dyDescent="0.25">
      <c r="A20" s="1141" t="s">
        <v>598</v>
      </c>
      <c r="B20" s="1030" t="s">
        <v>282</v>
      </c>
      <c r="E20" s="174" t="s">
        <v>33</v>
      </c>
      <c r="F20" s="175" t="s">
        <v>282</v>
      </c>
    </row>
    <row r="21" spans="1:6" s="179" customFormat="1" ht="31.5" customHeight="1" thickBot="1" x14ac:dyDescent="0.25">
      <c r="A21" s="1142" t="s">
        <v>315</v>
      </c>
      <c r="B21" s="699">
        <v>5431</v>
      </c>
      <c r="E21" s="370" t="str">
        <f>A21</f>
        <v>Бак навесной ТиС Стандарт 60 вертикальный (201)</v>
      </c>
      <c r="F21" s="670">
        <f>IFERROR(IF('Установка скидки'!$M$1=FALSE,B21*(1-$F$1)/'Всп лист'!$B$2,ROUNDUP(B21*(1-$F$1)/'Всп лист'!$C$3*'Всп лист'!$B$3*'Всп лист'!$B$4,0)),"-" )</f>
        <v>5431</v>
      </c>
    </row>
    <row r="22" spans="1:6" ht="31.5" customHeight="1" x14ac:dyDescent="0.2">
      <c r="A22" s="1143" t="s">
        <v>505</v>
      </c>
      <c r="B22" s="696">
        <v>8296</v>
      </c>
      <c r="E22" s="365" t="str">
        <f>A22</f>
        <v>Бак навесной ТиС Феррит 60 вертикальный (430-0,8)</v>
      </c>
      <c r="F22" s="669">
        <f>IFERROR(IF('Установка скидки'!$M$1=FALSE,B22*(1-$F$1)/'Всп лист'!$B$2,ROUNDUP(B22*(1-$F$1)/'Всп лист'!$C$3*'Всп лист'!$B$3*'Всп лист'!$B$4,0)),"-" )</f>
        <v>8296</v>
      </c>
    </row>
    <row r="23" spans="1:6" ht="31.5" customHeight="1" x14ac:dyDescent="0.2">
      <c r="A23" s="1142" t="s">
        <v>506</v>
      </c>
      <c r="B23" s="697">
        <v>10210</v>
      </c>
      <c r="E23" s="370" t="str">
        <f t="shared" ref="E23:E32" si="1">A23</f>
        <v>Бак навесной ТиС Стандарт 60 вертикальный (201-0,8)</v>
      </c>
      <c r="F23" s="371">
        <f>IFERROR(IF('Установка скидки'!$M$1=FALSE,B23*(1-$F$1)/'Всп лист'!$B$2,ROUNDUP(B23*(1-$F$1)/'Всп лист'!$C$3*'Всп лист'!$B$3*'Всп лист'!$B$4,0)),"-" )</f>
        <v>10210</v>
      </c>
    </row>
    <row r="24" spans="1:6" ht="31.5" customHeight="1" x14ac:dyDescent="0.2">
      <c r="A24" s="1143" t="s">
        <v>507</v>
      </c>
      <c r="B24" s="696">
        <v>11382</v>
      </c>
      <c r="E24" s="365" t="str">
        <f>A24</f>
        <v>Бак навесной ТиС Стандарт 80 горизонтальный (201-0,8)</v>
      </c>
      <c r="F24" s="669">
        <f>IFERROR(IF('Установка скидки'!$M$1=FALSE,B24*(1-$F$1)/'Всп лист'!$B$2,ROUNDUP(B24*(1-$F$1)/'Всп лист'!$C$3*'Всп лист'!$B$3*'Всп лист'!$B$4,0)),"-" )</f>
        <v>11382</v>
      </c>
    </row>
    <row r="25" spans="1:6" ht="31.5" customHeight="1" x14ac:dyDescent="0.2">
      <c r="A25" s="1142" t="s">
        <v>508</v>
      </c>
      <c r="B25" s="697">
        <v>13452</v>
      </c>
      <c r="E25" s="370" t="str">
        <f t="shared" si="1"/>
        <v>Бак навесной ТиС Стандарт 100 горизонтальный (201-0,8)</v>
      </c>
      <c r="F25" s="371">
        <f>IFERROR(IF('Установка скидки'!$M$1=FALSE,B25*(1-$F$1)/'Всп лист'!$B$2,ROUNDUP(B25*(1-$F$1)/'Всп лист'!$C$3*'Всп лист'!$B$3*'Всп лист'!$B$4,0)),"-" )</f>
        <v>13452</v>
      </c>
    </row>
    <row r="26" spans="1:6" ht="31.5" customHeight="1" x14ac:dyDescent="0.2">
      <c r="A26" s="1144" t="s">
        <v>432</v>
      </c>
      <c r="B26" s="696">
        <v>7776</v>
      </c>
      <c r="E26" s="365" t="s">
        <v>427</v>
      </c>
      <c r="F26" s="369">
        <f>IFERROR(IF('Установка скидки'!$M$1=FALSE,B26*(1-$F$1)/'Всп лист'!$B$2,ROUNDUP(B26*(1-$F$1)/'Всп лист'!$C$3*'Всп лист'!$B$3*'Всп лист'!$B$4,0)),"-" )</f>
        <v>7776</v>
      </c>
    </row>
    <row r="27" spans="1:6" s="179" customFormat="1" ht="31.5" customHeight="1" x14ac:dyDescent="0.2">
      <c r="A27" s="1145" t="s">
        <v>433</v>
      </c>
      <c r="B27" s="697">
        <v>11654</v>
      </c>
      <c r="E27" s="372" t="str">
        <f t="shared" si="1"/>
        <v>Бак печной овальный ТиС Стандарт 40, D115/115 (304)</v>
      </c>
      <c r="F27" s="371">
        <f>IFERROR(IF('Установка скидки'!$M$1=FALSE,B27*(1-$F$1)/'Всп лист'!$B$2,ROUNDUP(B27*(1-$F$1)/'Всп лист'!$C$3*'Всп лист'!$B$3*'Всп лист'!$B$4,0)),"-" )</f>
        <v>11654</v>
      </c>
    </row>
    <row r="28" spans="1:6" ht="31.5" customHeight="1" x14ac:dyDescent="0.2">
      <c r="A28" s="1144" t="s">
        <v>434</v>
      </c>
      <c r="B28" s="696">
        <v>9342</v>
      </c>
      <c r="E28" s="365" t="str">
        <f t="shared" si="1"/>
        <v>Бак печной овальный ТиС Феррит 50, D115/115 (430)</v>
      </c>
      <c r="F28" s="369">
        <f>IFERROR(IF('Установка скидки'!$M$1=FALSE,B28*(1-$F$1)/'Всп лист'!$B$2,ROUNDUP(B28*(1-$F$1)/'Всп лист'!$C$3*'Всп лист'!$B$3*'Всп лист'!$B$4,0)),"-" )</f>
        <v>9342</v>
      </c>
    </row>
    <row r="29" spans="1:6" ht="31.5" customHeight="1" x14ac:dyDescent="0.2">
      <c r="A29" s="1142" t="s">
        <v>442</v>
      </c>
      <c r="B29" s="700">
        <v>12391</v>
      </c>
      <c r="E29" s="372" t="str">
        <f t="shared" ref="E29" si="2">A29</f>
        <v>Бак печной овальный ТиС Стандарт 50, D115/115 (304)</v>
      </c>
      <c r="F29" s="371">
        <f>IFERROR(IF('Установка скидки'!$M$1=FALSE,B29*(1-$F$1)/'Всп лист'!$B$2,ROUNDUP(B29*(1-$F$1)/'Всп лист'!$C$3*'Всп лист'!$B$3*'Всп лист'!$B$4,0)),"-" )</f>
        <v>12391</v>
      </c>
    </row>
    <row r="30" spans="1:6" ht="31.5" customHeight="1" x14ac:dyDescent="0.2">
      <c r="A30" s="1143" t="s">
        <v>452</v>
      </c>
      <c r="B30" s="696">
        <v>12930</v>
      </c>
      <c r="E30" s="367" t="str">
        <f t="shared" ref="E30:E31" si="3">A30</f>
        <v>Бак печной овальный ТиС Стандарт 50, D130/130 (304)</v>
      </c>
      <c r="F30" s="364">
        <f>IFERROR(IF('Установка скидки'!$M$1=FALSE,B30*(1-$F$1)/'Всп лист'!$B$2,ROUNDUP(B30*(1-$F$1)/'Всп лист'!$C$3*'Всп лист'!$B$3*'Всп лист'!$B$4,0)),"-" )</f>
        <v>12930</v>
      </c>
    </row>
    <row r="31" spans="1:6" ht="31.5" customHeight="1" x14ac:dyDescent="0.2">
      <c r="A31" s="1145" t="s">
        <v>435</v>
      </c>
      <c r="B31" s="697">
        <v>14478</v>
      </c>
      <c r="E31" s="350" t="str">
        <f t="shared" si="3"/>
        <v>Бак печной овальный ТиС Стандарт 60, D115/115 (304)</v>
      </c>
      <c r="F31" s="351">
        <f>IFERROR(IF('Установка скидки'!$M$1=FALSE,B31*(1-$F$1)/'Всп лист'!$B$2,ROUNDUP(B31*(1-$F$1)/'Всп лист'!$C$3*'Всп лист'!$B$3*'Всп лист'!$B$4,0)),"-" )</f>
        <v>14478</v>
      </c>
    </row>
    <row r="32" spans="1:6" ht="31.5" customHeight="1" x14ac:dyDescent="0.2">
      <c r="A32" s="1144" t="s">
        <v>436</v>
      </c>
      <c r="B32" s="696">
        <v>11529</v>
      </c>
      <c r="E32" s="368" t="str">
        <f t="shared" si="1"/>
        <v>Бак печной овальный ТиС Феррит 70, D115/115 (430)</v>
      </c>
      <c r="F32" s="364">
        <f>IFERROR(IF('Установка скидки'!$M$1=FALSE,B32*(1-$F$1)/'Всп лист'!$B$2,ROUNDUP(B32*(1-$F$1)/'Всп лист'!$C$3*'Всп лист'!$B$3*'Всп лист'!$B$4,0)),"-" )</f>
        <v>11529</v>
      </c>
    </row>
    <row r="33" spans="1:7" ht="31.5" customHeight="1" x14ac:dyDescent="0.2">
      <c r="A33" s="1145" t="s">
        <v>437</v>
      </c>
      <c r="B33" s="697">
        <v>16417</v>
      </c>
      <c r="E33" s="350" t="str">
        <f t="shared" ref="E33:E41" si="4">A33</f>
        <v>Бак печной овальный ТиС Стандарт 70, D115/115 (304)</v>
      </c>
      <c r="F33" s="351">
        <f>IFERROR(IF('Установка скидки'!$M$1=FALSE,B33*(1-$F$1)/'Всп лист'!$B$2,ROUNDUP(B33*(1-$F$1)/'Всп лист'!$C$3*'Всп лист'!$B$3*'Всп лист'!$B$4,0)),"-" )</f>
        <v>16417</v>
      </c>
    </row>
    <row r="34" spans="1:7" ht="31.5" customHeight="1" x14ac:dyDescent="0.2">
      <c r="A34" s="1143" t="s">
        <v>453</v>
      </c>
      <c r="B34" s="696">
        <v>17206</v>
      </c>
      <c r="E34" s="367" t="str">
        <f t="shared" si="4"/>
        <v>Бак печной овальный ТиС Стандарт 70, D130/130 (304)</v>
      </c>
      <c r="F34" s="364">
        <f>IFERROR(IF('Установка скидки'!$M$1=FALSE,B34*(1-$F$1)/'Всп лист'!$B$2,ROUNDUP(B34*(1-$F$1)/'Всп лист'!$C$3*'Всп лист'!$B$3*'Всп лист'!$B$4,0)),"-" )</f>
        <v>17206</v>
      </c>
    </row>
    <row r="35" spans="1:7" ht="31.5" customHeight="1" x14ac:dyDescent="0.2">
      <c r="A35" s="1145" t="s">
        <v>404</v>
      </c>
      <c r="B35" s="697">
        <v>4666</v>
      </c>
      <c r="E35" s="350" t="str">
        <f t="shared" si="4"/>
        <v>Конвектор трубный L1000, D120/115(120) (430)</v>
      </c>
      <c r="F35" s="351">
        <f>IFERROR(IF('Установка скидки'!$M$1=FALSE,B35*(1-$F$1)/'Всп лист'!$B$2,ROUNDUP(B35*(1-$F$1)/'Всп лист'!$C$3*'Всп лист'!$B$3*'Всп лист'!$B$4,0)),"-" )</f>
        <v>4666</v>
      </c>
    </row>
    <row r="36" spans="1:7" ht="31.5" customHeight="1" x14ac:dyDescent="0.2">
      <c r="A36" s="1143" t="s">
        <v>318</v>
      </c>
      <c r="B36" s="701">
        <v>5520</v>
      </c>
      <c r="E36" s="367" t="str">
        <f t="shared" si="4"/>
        <v>Конвектор трубный L1000, D150/150 (430)</v>
      </c>
      <c r="F36" s="366">
        <f>IFERROR(IF('Установка скидки'!$M$1=FALSE,B36*(1-$F$1)/'Всп лист'!$B$2,ROUNDUP(B36*(1-$F$1)/'Всп лист'!$C$3*'Всп лист'!$B$3*'Всп лист'!$B$4,0)),"-" )</f>
        <v>5520</v>
      </c>
    </row>
    <row r="37" spans="1:7" ht="31.5" customHeight="1" x14ac:dyDescent="0.2">
      <c r="A37" s="1142" t="s">
        <v>316</v>
      </c>
      <c r="B37" s="697">
        <v>3442</v>
      </c>
      <c r="E37" s="352" t="str">
        <f t="shared" si="4"/>
        <v>Сетка для камней L500 СДК D300 (430)</v>
      </c>
      <c r="F37" s="351">
        <f>IFERROR(IF('Установка скидки'!$M$1=FALSE,B37*(1-$F$1)/'Всп лист'!$B$2,ROUNDUP(B37*(1-$F$1)/'Всп лист'!$C$3*'Всп лист'!$B$3*'Всп лист'!$B$4,0)),"-" )</f>
        <v>3442</v>
      </c>
    </row>
    <row r="38" spans="1:7" ht="31.5" customHeight="1" x14ac:dyDescent="0.2">
      <c r="A38" s="1143" t="s">
        <v>314</v>
      </c>
      <c r="B38" s="696">
        <v>4261</v>
      </c>
      <c r="E38" s="367" t="str">
        <f t="shared" si="4"/>
        <v>Титан 8 (S -12 дм2),  D115/115 (430)</v>
      </c>
      <c r="F38" s="364">
        <f>IFERROR(IF('Установка скидки'!$M$1=FALSE,B38*(1-$F$1)/'Всп лист'!$B$2,ROUNDUP(B38*(1-$F$1)/'Всп лист'!$C$3*'Всп лист'!$B$3*'Всп лист'!$B$4,0)),"-" )</f>
        <v>4261</v>
      </c>
    </row>
    <row r="39" spans="1:7" ht="31.5" customHeight="1" x14ac:dyDescent="0.2">
      <c r="A39" s="1142" t="s">
        <v>372</v>
      </c>
      <c r="B39" s="697">
        <v>5507</v>
      </c>
      <c r="E39" s="352" t="str">
        <f t="shared" si="4"/>
        <v>Титан 8, (S -12 дм2), D115/115 (304)</v>
      </c>
      <c r="F39" s="351">
        <f>IFERROR(IF('Установка скидки'!$M$1=FALSE,B39*(1-$F$1)/'Всп лист'!$B$2,ROUNDUP(B39*(1-$F$1)/'Всп лист'!$C$3*'Всп лист'!$B$3*'Всп лист'!$B$4,0)),"-" )</f>
        <v>5507</v>
      </c>
    </row>
    <row r="40" spans="1:7" ht="31.5" customHeight="1" x14ac:dyDescent="0.2">
      <c r="A40" s="1143" t="s">
        <v>317</v>
      </c>
      <c r="B40" s="696">
        <v>6423</v>
      </c>
      <c r="E40" s="367" t="str">
        <f t="shared" si="4"/>
        <v>Титан 6, (S -13 дм2), D130/130 (304)</v>
      </c>
      <c r="F40" s="364">
        <f>IFERROR(IF('Установка скидки'!$M$1=FALSE,B40*(1-$F$1)/'Всп лист'!$B$2,ROUNDUP(B40*(1-$F$1)/'Всп лист'!$C$3*'Всп лист'!$B$3*'Всп лист'!$B$4,0)),"-" )</f>
        <v>6423</v>
      </c>
    </row>
    <row r="41" spans="1:7" ht="31.5" customHeight="1" thickBot="1" x14ac:dyDescent="0.25">
      <c r="A41" s="1146" t="s">
        <v>373</v>
      </c>
      <c r="B41" s="702">
        <v>7267</v>
      </c>
      <c r="E41" s="353" t="str">
        <f t="shared" si="4"/>
        <v>Титан 16, (S -24 дм2), D115/115 (304)</v>
      </c>
      <c r="F41" s="354">
        <f>IFERROR(IF('Установка скидки'!$M$1=FALSE,B41*(1-$F$1)/'Всп лист'!$B$2,ROUNDUP(B41*(1-$F$1)/'Всп лист'!$C$3*'Всп лист'!$B$3*'Всп лист'!$B$4,0)),"-" )</f>
        <v>7267</v>
      </c>
    </row>
    <row r="43" spans="1:7" ht="24.75" customHeight="1" x14ac:dyDescent="0.2">
      <c r="E43" s="570" t="s">
        <v>224</v>
      </c>
      <c r="F43" s="123"/>
      <c r="G43" s="124"/>
    </row>
    <row r="44" spans="1:7" ht="27" customHeight="1" x14ac:dyDescent="0.2">
      <c r="E44" s="1406" t="s">
        <v>168</v>
      </c>
      <c r="F44" s="1403"/>
      <c r="G44" s="1403"/>
    </row>
    <row r="45" spans="1:7" ht="4.5" customHeight="1" x14ac:dyDescent="0.2">
      <c r="E45" s="1406"/>
      <c r="F45" s="171"/>
    </row>
    <row r="46" spans="1:7" x14ac:dyDescent="0.2">
      <c r="E46" s="179" t="s">
        <v>11</v>
      </c>
      <c r="F46" s="179"/>
    </row>
    <row r="47" spans="1:7" x14ac:dyDescent="0.2">
      <c r="E47" s="179" t="s">
        <v>12</v>
      </c>
      <c r="F47" s="171"/>
    </row>
    <row r="48" spans="1:7" ht="15" customHeight="1" x14ac:dyDescent="0.2">
      <c r="E48" s="179" t="s">
        <v>13</v>
      </c>
      <c r="F48" s="171"/>
    </row>
    <row r="49" spans="5:13" ht="15" customHeight="1" x14ac:dyDescent="0.2">
      <c r="E49" s="1404" t="s">
        <v>17</v>
      </c>
      <c r="F49" s="1405"/>
      <c r="G49" s="181"/>
      <c r="H49" s="181"/>
      <c r="I49" s="181"/>
    </row>
    <row r="52" spans="5:13" ht="15" x14ac:dyDescent="0.25">
      <c r="E52" s="182"/>
      <c r="F52" s="182"/>
      <c r="G52" s="182"/>
      <c r="H52" s="183"/>
      <c r="I52" s="182"/>
      <c r="J52" s="183"/>
      <c r="K52" s="184"/>
      <c r="L52" s="185"/>
      <c r="M52" s="186"/>
    </row>
    <row r="53" spans="5:13" ht="15" x14ac:dyDescent="0.25">
      <c r="E53" s="182"/>
      <c r="F53" s="182"/>
      <c r="G53" s="182"/>
      <c r="H53" s="183"/>
      <c r="I53" s="182"/>
      <c r="J53" s="183"/>
      <c r="K53" s="184"/>
      <c r="L53" s="185"/>
      <c r="M53" s="186"/>
    </row>
    <row r="54" spans="5:13" ht="15" x14ac:dyDescent="0.25">
      <c r="E54" s="182"/>
      <c r="F54" s="182"/>
      <c r="G54" s="182"/>
      <c r="H54" s="183"/>
      <c r="I54" s="182"/>
      <c r="J54" s="183"/>
      <c r="K54" s="184"/>
      <c r="L54" s="185"/>
      <c r="M54" s="186"/>
    </row>
    <row r="55" spans="5:13" ht="15" x14ac:dyDescent="0.25">
      <c r="E55" s="182"/>
      <c r="F55" s="182"/>
      <c r="G55" s="182"/>
      <c r="H55" s="183"/>
      <c r="I55" s="182"/>
      <c r="J55" s="183"/>
      <c r="K55" s="184"/>
      <c r="L55" s="185"/>
      <c r="M55" s="186"/>
    </row>
    <row r="56" spans="5:13" ht="15" x14ac:dyDescent="0.25">
      <c r="E56" s="182"/>
      <c r="F56" s="182"/>
      <c r="G56" s="182"/>
      <c r="H56" s="183"/>
      <c r="I56" s="182"/>
      <c r="J56" s="183"/>
      <c r="K56" s="184"/>
      <c r="L56" s="185"/>
      <c r="M56" s="186"/>
    </row>
    <row r="57" spans="5:13" ht="15" x14ac:dyDescent="0.25">
      <c r="E57" s="182"/>
      <c r="F57" s="182"/>
      <c r="G57" s="182"/>
      <c r="H57" s="183"/>
      <c r="I57" s="182"/>
      <c r="J57" s="183"/>
      <c r="K57" s="185"/>
      <c r="L57" s="185"/>
      <c r="M57" s="186"/>
    </row>
    <row r="61" spans="5:13" ht="14.25" customHeight="1" x14ac:dyDescent="0.2">
      <c r="E61" s="171"/>
      <c r="F61" s="171"/>
    </row>
    <row r="70" s="171" customFormat="1" ht="38.25" customHeight="1" x14ac:dyDescent="0.2"/>
  </sheetData>
  <sheetProtection algorithmName="SHA-512" hashValue="Adcjf6MI2vAKgRNqewNF8rgVNCZp+xy8zaazIBRIk67WnH48E3UPYwonQ4xEdQktqce8ARq6SBUkOmIqmK9SSQ==" saltValue="nAo5vdcIQHcFroMJ3REWhQ==" spinCount="100000" sheet="1" objects="1" scenarios="1"/>
  <protectedRanges>
    <protectedRange sqref="E60:F65551 E44:F44 E50:F57 E46:F48 E45" name="Диапазон1"/>
    <protectedRange sqref="E1:F6" name="Диапазон1_1"/>
  </protectedRanges>
  <mergeCells count="6">
    <mergeCell ref="E49:F49"/>
    <mergeCell ref="F44:G44"/>
    <mergeCell ref="E44:E45"/>
    <mergeCell ref="A13:B13"/>
    <mergeCell ref="E13:F13"/>
    <mergeCell ref="E18:F18"/>
  </mergeCells>
  <pageMargins left="1.1811023622047245" right="0.11811023622047245" top="0.55118110236220474" bottom="0.15748031496062992" header="0.31496062992125984" footer="0.31496062992125984"/>
  <pageSetup paperSize="9" scale="6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R68"/>
  <sheetViews>
    <sheetView showGridLines="0" zoomScale="85" zoomScaleNormal="85" workbookViewId="0">
      <pane xSplit="6" ySplit="7" topLeftCell="G37" activePane="bottomRight" state="frozen"/>
      <selection activeCell="R9" sqref="R9"/>
      <selection pane="topRight" activeCell="R9" sqref="R9"/>
      <selection pane="bottomLeft" activeCell="R9" sqref="R9"/>
      <selection pane="bottomRight" activeCell="G37" sqref="G37"/>
    </sheetView>
  </sheetViews>
  <sheetFormatPr defaultRowHeight="12.75" outlineLevelCol="1" x14ac:dyDescent="0.2"/>
  <cols>
    <col min="1" max="1" width="88.140625" hidden="1" customWidth="1" outlineLevel="1"/>
    <col min="2" max="2" width="22.140625" hidden="1" customWidth="1" outlineLevel="1"/>
    <col min="3" max="3" width="23" hidden="1" customWidth="1" outlineLevel="1"/>
    <col min="4" max="4" width="7.140625" hidden="1" customWidth="1" outlineLevel="1"/>
    <col min="5" max="5" width="3.5703125" customWidth="1" collapsed="1"/>
    <col min="6" max="6" width="95" customWidth="1"/>
    <col min="7" max="8" width="21.7109375" customWidth="1"/>
    <col min="9" max="9" width="9.140625" customWidth="1"/>
    <col min="10" max="10" width="3.7109375" customWidth="1"/>
    <col min="11" max="11" width="9.140625" customWidth="1"/>
    <col min="12" max="12" width="3.42578125" customWidth="1"/>
    <col min="13" max="13" width="7.140625" customWidth="1"/>
  </cols>
  <sheetData>
    <row r="1" spans="1:18" ht="17.25" customHeight="1" x14ac:dyDescent="0.3">
      <c r="F1" s="12" t="s">
        <v>139</v>
      </c>
      <c r="G1" s="30">
        <f>'Установка скидки'!$G$11</f>
        <v>0</v>
      </c>
      <c r="H1" s="3"/>
      <c r="I1" s="639" t="str">
        <f>IF('Установка скидки'!$M$1=FALSE,'Всп лист'!$A$7,'Всп лист'!$A$8)</f>
        <v>Цены указаны в руб. с НДС</v>
      </c>
      <c r="J1" s="639"/>
      <c r="K1" s="639"/>
      <c r="L1" s="639"/>
      <c r="M1" s="639"/>
      <c r="N1" s="3"/>
      <c r="O1" s="3"/>
      <c r="P1" s="3"/>
      <c r="Q1" s="3"/>
      <c r="R1" s="3"/>
    </row>
    <row r="2" spans="1:18" ht="13.9" customHeight="1" x14ac:dyDescent="0.25">
      <c r="F2" s="1"/>
      <c r="G2" s="276"/>
      <c r="H2" s="273"/>
      <c r="I2" s="273"/>
      <c r="J2" s="273"/>
      <c r="K2" s="273"/>
      <c r="L2" s="273"/>
      <c r="M2" s="273"/>
      <c r="N2" s="3"/>
      <c r="O2" s="3"/>
      <c r="P2" s="3"/>
      <c r="Q2" s="3"/>
      <c r="R2" s="3"/>
    </row>
    <row r="3" spans="1:18" ht="24.75" customHeight="1" x14ac:dyDescent="0.25">
      <c r="F3" s="1"/>
      <c r="G3" s="273"/>
      <c r="H3" s="273"/>
      <c r="I3" s="273"/>
      <c r="J3" s="273"/>
      <c r="K3" s="273"/>
      <c r="L3" s="273"/>
      <c r="M3" s="273"/>
      <c r="N3" s="3"/>
      <c r="O3" s="3"/>
      <c r="P3" s="3"/>
      <c r="Q3" s="3"/>
      <c r="R3" s="3"/>
    </row>
    <row r="4" spans="1:18" ht="18" x14ac:dyDescent="0.25">
      <c r="F4" s="2"/>
      <c r="G4" s="277"/>
      <c r="N4" s="3"/>
      <c r="O4" s="3"/>
      <c r="P4" s="3"/>
      <c r="Q4" s="3"/>
      <c r="R4" s="3"/>
    </row>
    <row r="5" spans="1:18" ht="18" x14ac:dyDescent="0.25">
      <c r="A5" s="56"/>
      <c r="B5" s="57"/>
      <c r="C5" s="57"/>
      <c r="D5" s="57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8.75" thickBot="1" x14ac:dyDescent="0.3">
      <c r="A6" s="58"/>
      <c r="B6" s="56"/>
      <c r="C6" s="56"/>
      <c r="D6" s="56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1.25" customHeight="1" thickBot="1" x14ac:dyDescent="0.3">
      <c r="A7" s="703" t="s">
        <v>598</v>
      </c>
      <c r="B7" s="1033" t="s">
        <v>282</v>
      </c>
      <c r="C7" s="56"/>
      <c r="F7" s="280" t="s">
        <v>33</v>
      </c>
      <c r="G7" s="72" t="s">
        <v>282</v>
      </c>
      <c r="H7" s="4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7" customFormat="1" ht="17.25" customHeight="1" x14ac:dyDescent="0.25">
      <c r="A8" s="1034" t="s">
        <v>428</v>
      </c>
      <c r="B8" s="1035">
        <v>12100</v>
      </c>
      <c r="C8" s="56"/>
      <c r="F8" s="683" t="str">
        <f>A8</f>
        <v>Комплект вентиляции для бани и сауны ТиС Вент-П (проход через перекрытие/кровлю)</v>
      </c>
      <c r="G8" s="650">
        <f>IFERROR(IF('Установка скидки'!$M$1=FALSE,B8*(1-$G$1)/'Всп лист'!$B$2,ROUNDUP(B8*(1-$G$1)/'Всп лист'!$C$3*'Всп лист'!$B$3*'Всп лист'!$B$4,0)),"-" )</f>
        <v>12100</v>
      </c>
      <c r="H8" s="8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s="7" customFormat="1" ht="17.25" customHeight="1" x14ac:dyDescent="0.25">
      <c r="A9" s="1036" t="s">
        <v>429</v>
      </c>
      <c r="B9" s="1037">
        <v>11100</v>
      </c>
      <c r="C9" s="56"/>
      <c r="F9" s="499" t="str">
        <f t="shared" ref="F9" si="0">A9</f>
        <v>Комплект вентиляции для бани и сауны ТиС Вент-С (проход через стену)</v>
      </c>
      <c r="G9" s="314">
        <f>IFERROR(IF('Установка скидки'!$M$1=FALSE,B9*(1-$G$1)/'Всп лист'!$B$2,ROUNDUP(B9*(1-$G$1)/'Всп лист'!$C$3*'Всп лист'!$B$3*'Всп лист'!$B$4,0)),"-" )</f>
        <v>11100</v>
      </c>
      <c r="H9" s="8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s="7" customFormat="1" ht="17.25" customHeight="1" x14ac:dyDescent="0.25">
      <c r="A10" s="1038" t="s">
        <v>599</v>
      </c>
      <c r="B10" s="1035">
        <v>2193</v>
      </c>
      <c r="C10" s="56"/>
      <c r="F10" s="709" t="str">
        <f>A10</f>
        <v>Труба Прямоугольная Моно L 500 430-0.5 50х140</v>
      </c>
      <c r="G10" s="651">
        <f>IFERROR(IF('Установка скидки'!$M$1=FALSE,B10*(1-$G$1)/'Всп лист'!$B$2,ROUNDUP(B10*(1-$G$1)/'Всп лист'!$C$3*'Всп лист'!$B$3*'Всп лист'!$B$4,0)),"-" )</f>
        <v>2193</v>
      </c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s="7" customFormat="1" ht="17.25" customHeight="1" thickBot="1" x14ac:dyDescent="0.3">
      <c r="A11" s="1039" t="s">
        <v>580</v>
      </c>
      <c r="B11" s="1040">
        <v>1127</v>
      </c>
      <c r="C11" s="56"/>
      <c r="F11" s="682" t="s">
        <v>580</v>
      </c>
      <c r="G11" s="670">
        <f>IFERROR(IF('Установка скидки'!$M$1=FALSE,B11*(1-$G$1)/'Всп лист'!$B$2,ROUNDUP(B11*(1-$G$1)/'Всп лист'!$C$3*'Всп лист'!$B$3*'Всп лист'!$B$4,0)),"-" )</f>
        <v>1127</v>
      </c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s="7" customFormat="1" ht="27" customHeight="1" x14ac:dyDescent="0.25">
      <c r="A12" s="493"/>
      <c r="B12" s="494"/>
      <c r="C12" s="56"/>
      <c r="F12" s="495"/>
      <c r="G12" s="496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s="7" customFormat="1" ht="32.25" customHeight="1" x14ac:dyDescent="0.25">
      <c r="A13" s="493"/>
      <c r="B13" s="494"/>
      <c r="C13" s="56"/>
      <c r="F13" s="497" t="s">
        <v>622</v>
      </c>
      <c r="G13" s="496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s="7" customFormat="1" ht="25.5" customHeight="1" thickBot="1" x14ac:dyDescent="0.3">
      <c r="A14" s="274"/>
      <c r="B14" s="275"/>
      <c r="C14" s="275"/>
      <c r="D14" s="275"/>
      <c r="F14" s="278"/>
      <c r="G14" s="279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s="7" customFormat="1" ht="32.25" customHeight="1" thickBot="1" x14ac:dyDescent="0.3">
      <c r="A15" s="703" t="s">
        <v>585</v>
      </c>
      <c r="B15" s="1345" t="s">
        <v>512</v>
      </c>
      <c r="C15" s="1346" t="s">
        <v>513</v>
      </c>
      <c r="D15" s="275"/>
      <c r="E15" s="274"/>
      <c r="F15" s="280" t="s">
        <v>170</v>
      </c>
      <c r="G15" s="478" t="s">
        <v>512</v>
      </c>
      <c r="H15" s="479" t="s">
        <v>513</v>
      </c>
      <c r="I15" s="9"/>
      <c r="J15" s="9"/>
      <c r="K15" s="9"/>
      <c r="L15" s="9"/>
      <c r="M15" s="9"/>
      <c r="N15" s="9"/>
      <c r="O15" s="9"/>
      <c r="P15" s="9"/>
      <c r="Q15" s="9"/>
    </row>
    <row r="16" spans="1:18" s="7" customFormat="1" ht="18.75" customHeight="1" x14ac:dyDescent="0.25">
      <c r="A16" s="1036" t="s">
        <v>623</v>
      </c>
      <c r="B16" s="1043">
        <v>16657</v>
      </c>
      <c r="C16" s="1044">
        <v>18596</v>
      </c>
      <c r="D16" s="275"/>
      <c r="E16" s="274"/>
      <c r="F16" s="1348" t="str">
        <f>A16</f>
        <v>УПШ ТермоВент  L1000 304-0,8/430</v>
      </c>
      <c r="G16" s="671">
        <f>IFERROR(IF('Установка скидки'!$M$1=FALSE,B16*(1-$G$1)/'Всп лист'!$B$2,ROUNDUP(B16*(1-$G$1)/'Всп лист'!$C$3*'Всп лист'!$B$3*'Всп лист'!$B$4,0)),"-" )</f>
        <v>16657</v>
      </c>
      <c r="H16" s="672">
        <f>IFERROR(IF('Установка скидки'!$M$1=FALSE,C16*(1-$G$1)/'Всп лист'!$B$2,ROUNDUP(C16*(1-$G$1)/'Всп лист'!$C$3*'Всп лист'!$B$3*'Всп лист'!$B$4,0)),"-" )</f>
        <v>18596</v>
      </c>
      <c r="I16" s="9"/>
      <c r="J16" s="9"/>
      <c r="K16" s="9"/>
      <c r="L16" s="9"/>
      <c r="M16" s="9"/>
      <c r="N16" s="9"/>
      <c r="O16" s="9"/>
      <c r="P16" s="9"/>
      <c r="Q16" s="9"/>
    </row>
    <row r="17" spans="1:18" s="7" customFormat="1" ht="18.75" customHeight="1" x14ac:dyDescent="0.25">
      <c r="A17" s="1034" t="s">
        <v>624</v>
      </c>
      <c r="B17" s="1041">
        <v>16148</v>
      </c>
      <c r="C17" s="1042">
        <v>19109</v>
      </c>
      <c r="D17" s="275"/>
      <c r="E17" s="274"/>
      <c r="F17" s="677" t="str">
        <f t="shared" ref="F17:F22" si="1">A17</f>
        <v>УПШ-Б ТермоВент  L1000 304-0,8/430</v>
      </c>
      <c r="G17" s="678">
        <f>IFERROR(IF('Установка скидки'!$M$1=FALSE,B17*(1-$G$1)/'Всп лист'!$B$2,ROUNDUP(B17*(1-$G$1)/'Всп лист'!$C$3*'Всп лист'!$B$3*'Всп лист'!$B$4,0)),"-" )</f>
        <v>16148</v>
      </c>
      <c r="H17" s="679">
        <f>IFERROR(IF('Установка скидки'!$M$1=FALSE,C17*(1-$G$1)/'Всп лист'!$B$2,ROUNDUP(C17*(1-$G$1)/'Всп лист'!$C$3*'Всп лист'!$B$3*'Всп лист'!$B$4,0)),"-" )</f>
        <v>19109</v>
      </c>
      <c r="I17" s="9"/>
      <c r="J17" s="9"/>
      <c r="K17" s="9"/>
      <c r="L17" s="9"/>
      <c r="M17" s="9"/>
      <c r="N17" s="9"/>
      <c r="O17" s="9"/>
      <c r="P17" s="9"/>
      <c r="Q17" s="9"/>
    </row>
    <row r="18" spans="1:18" s="7" customFormat="1" ht="18.75" customHeight="1" x14ac:dyDescent="0.25">
      <c r="A18" s="1036" t="s">
        <v>625</v>
      </c>
      <c r="B18" s="1043">
        <v>8386</v>
      </c>
      <c r="C18" s="1044">
        <v>10917</v>
      </c>
      <c r="D18" s="275"/>
      <c r="E18" s="274"/>
      <c r="F18" s="500" t="str">
        <f t="shared" si="1"/>
        <v>Труба ТермоВент L1000 304-0,8/430</v>
      </c>
      <c r="G18" s="676">
        <f>IFERROR(IF('Установка скидки'!$M$1=FALSE,B18*(1-$G$1)/'Всп лист'!$B$2,ROUNDUP(B18*(1-$G$1)/'Всп лист'!$C$3*'Всп лист'!$B$3*'Всп лист'!$B$4,0)),"-" )</f>
        <v>8386</v>
      </c>
      <c r="H18" s="675">
        <f>IFERROR(IF('Установка скидки'!$M$1=FALSE,C18*(1-$G$1)/'Всп лист'!$B$2,ROUNDUP(C18*(1-$G$1)/'Всп лист'!$C$3*'Всп лист'!$B$3*'Всп лист'!$B$4,0)),"-" )</f>
        <v>10917</v>
      </c>
      <c r="I18" s="9"/>
      <c r="J18" s="9"/>
      <c r="K18" s="9"/>
      <c r="L18" s="9"/>
      <c r="M18" s="9"/>
      <c r="N18" s="9"/>
      <c r="O18" s="9"/>
      <c r="P18" s="9"/>
      <c r="Q18" s="9"/>
    </row>
    <row r="19" spans="1:18" s="7" customFormat="1" ht="18.75" customHeight="1" x14ac:dyDescent="0.25">
      <c r="A19" s="1034" t="s">
        <v>626</v>
      </c>
      <c r="B19" s="1041">
        <v>4682</v>
      </c>
      <c r="C19" s="1042">
        <v>6001</v>
      </c>
      <c r="D19" s="275"/>
      <c r="E19" s="274"/>
      <c r="F19" s="680" t="str">
        <f t="shared" si="1"/>
        <v>Труба ТермоВент L500 304-0,8/430</v>
      </c>
      <c r="G19" s="681">
        <f>IFERROR(IF('Установка скидки'!$M$1=FALSE,B19*(1-$G$1)/'Всп лист'!$B$2,ROUNDUP(B19*(1-$G$1)/'Всп лист'!$C$3*'Всп лист'!$B$3*'Всп лист'!$B$4,0)),"-" )</f>
        <v>4682</v>
      </c>
      <c r="H19" s="498">
        <f>IFERROR(IF('Установка скидки'!$M$1=FALSE,C19*(1-$G$1)/'Всп лист'!$B$2,ROUNDUP(C19*(1-$G$1)/'Всп лист'!$C$3*'Всп лист'!$B$3*'Всп лист'!$B$4,0)),"-" )</f>
        <v>6001</v>
      </c>
      <c r="I19" s="9"/>
      <c r="J19" s="9"/>
      <c r="K19" s="9"/>
      <c r="L19" s="9"/>
      <c r="M19" s="9"/>
      <c r="N19" s="9"/>
      <c r="O19" s="9"/>
      <c r="P19" s="9"/>
      <c r="Q19" s="9"/>
    </row>
    <row r="20" spans="1:18" s="7" customFormat="1" ht="18.75" customHeight="1" x14ac:dyDescent="0.25">
      <c r="A20" s="1036" t="s">
        <v>627</v>
      </c>
      <c r="B20" s="1043">
        <v>7369</v>
      </c>
      <c r="C20" s="1044">
        <v>8423</v>
      </c>
      <c r="D20" s="275"/>
      <c r="E20" s="274"/>
      <c r="F20" s="673" t="str">
        <f t="shared" si="1"/>
        <v>Оголовок ТермоВент 304-0,5/430</v>
      </c>
      <c r="G20" s="674">
        <f>IFERROR(IF('Установка скидки'!$M$1=FALSE,B20*(1-$G$1)/'Всп лист'!$B$2,ROUNDUP(B20*(1-$G$1)/'Всп лист'!$C$3*'Всп лист'!$B$3*'Всп лист'!$B$4,0)),"-" )</f>
        <v>7369</v>
      </c>
      <c r="H20" s="675">
        <f>IFERROR(IF('Установка скидки'!$M$1=FALSE,C20*(1-$G$1)/'Всп лист'!$B$2,ROUNDUP(C20*(1-$G$1)/'Всп лист'!$C$3*'Всп лист'!$B$3*'Всп лист'!$B$4,0)),"-" )</f>
        <v>8423</v>
      </c>
      <c r="I20" s="9"/>
      <c r="J20" s="9"/>
      <c r="K20" s="9"/>
      <c r="L20" s="9"/>
      <c r="M20" s="9"/>
      <c r="N20" s="9"/>
      <c r="O20" s="9"/>
      <c r="P20" s="9"/>
      <c r="Q20" s="9"/>
    </row>
    <row r="21" spans="1:18" s="7" customFormat="1" ht="18.75" customHeight="1" x14ac:dyDescent="0.25">
      <c r="A21" s="1034" t="s">
        <v>628</v>
      </c>
      <c r="B21" s="1041">
        <v>5662</v>
      </c>
      <c r="C21" s="1042">
        <v>8440</v>
      </c>
      <c r="D21" s="275"/>
      <c r="E21" s="274"/>
      <c r="F21" s="680" t="str">
        <f t="shared" si="1"/>
        <v>Отвод 45* ТермоВент 304-0,8/430</v>
      </c>
      <c r="G21" s="681">
        <f>IFERROR(IF('Установка скидки'!$M$1=FALSE,B21*(1-$G$1)/'Всп лист'!$B$2,ROUNDUP(B21*(1-$G$1)/'Всп лист'!$C$3*'Всп лист'!$B$3*'Всп лист'!$B$4,0)),"-" )</f>
        <v>5662</v>
      </c>
      <c r="H21" s="498">
        <f>IFERROR(IF('Установка скидки'!$M$1=FALSE,C21*(1-$G$1)/'Всп лист'!$B$2,ROUNDUP(C21*(1-$G$1)/'Всп лист'!$C$3*'Всп лист'!$B$3*'Всп лист'!$B$4,0)),"-" )</f>
        <v>8440</v>
      </c>
      <c r="I21" s="9"/>
      <c r="J21" s="9"/>
      <c r="K21" s="9"/>
      <c r="L21" s="9"/>
      <c r="M21" s="9"/>
      <c r="N21" s="9"/>
      <c r="O21" s="9"/>
      <c r="P21" s="9"/>
      <c r="Q21" s="9"/>
    </row>
    <row r="22" spans="1:18" s="7" customFormat="1" ht="18.75" customHeight="1" x14ac:dyDescent="0.25">
      <c r="A22" s="1347" t="s">
        <v>595</v>
      </c>
      <c r="B22" s="1043">
        <v>4903</v>
      </c>
      <c r="C22" s="1044">
        <v>5201</v>
      </c>
      <c r="D22" s="275"/>
      <c r="E22" s="274"/>
      <c r="F22" s="500" t="str">
        <f t="shared" si="1"/>
        <v>Проход перекрытия универсальный утепленный ППУ-У 590х590 (D 220-260, D280-310)</v>
      </c>
      <c r="G22" s="676">
        <f>IFERROR(IF('Установка скидки'!$M$1=FALSE,B22*(1-$G$1)/'Всп лист'!$B$2,ROUNDUP(B22*(1-$G$1)/'Всп лист'!$C$3*'Всп лист'!$B$3*'Всп лист'!$B$4,0)),"-" )</f>
        <v>4903</v>
      </c>
      <c r="H22" s="675">
        <f>IFERROR(IF('Установка скидки'!$M$1=FALSE,C22*(1-$G$1)/'Всп лист'!$B$2,ROUNDUP(C22*(1-$G$1)/'Всп лист'!$C$3*'Всп лист'!$B$3*'Всп лист'!$B$4,0)),"-" )</f>
        <v>5201</v>
      </c>
      <c r="I22" s="9"/>
      <c r="J22" s="9"/>
      <c r="K22" s="9"/>
      <c r="L22" s="9"/>
      <c r="M22" s="9"/>
      <c r="N22" s="9"/>
      <c r="O22" s="9"/>
      <c r="P22" s="9"/>
      <c r="Q22" s="9"/>
    </row>
    <row r="23" spans="1:18" s="7" customFormat="1" ht="18.75" customHeight="1" x14ac:dyDescent="0.25">
      <c r="A23" s="1038" t="s">
        <v>596</v>
      </c>
      <c r="B23" s="1045">
        <v>278</v>
      </c>
      <c r="C23" s="1046">
        <v>297</v>
      </c>
      <c r="D23" s="275"/>
      <c r="E23" s="274"/>
      <c r="F23" s="499" t="str">
        <f>A23</f>
        <v>Хомут трубный на болте-ФР (430) (D 210, D240)</v>
      </c>
      <c r="G23" s="501">
        <f>IFERROR(IF('Установка скидки'!$M$1=FALSE,B23*(1-$G$1)/'Всп лист'!$B$2,ROUNDUP(B23*(1-$G$1)/'Всп лист'!$C$3*'Всп лист'!$B$3*'Всп лист'!$B$4,0)),"-" )</f>
        <v>278</v>
      </c>
      <c r="H23" s="498">
        <f>IFERROR(IF('Установка скидки'!$M$1=FALSE,C23*(1-$G$1)/'Всп лист'!$B$2,ROUNDUP(C23*(1-$G$1)/'Всп лист'!$C$3*'Всп лист'!$B$3*'Всп лист'!$B$4,0)),"-" )</f>
        <v>297</v>
      </c>
      <c r="I23" s="9"/>
      <c r="J23" s="9"/>
      <c r="K23" s="9"/>
      <c r="L23" s="9"/>
      <c r="M23" s="9"/>
      <c r="N23" s="9"/>
      <c r="O23" s="9"/>
      <c r="P23" s="9"/>
      <c r="Q23" s="9"/>
    </row>
    <row r="24" spans="1:18" s="7" customFormat="1" ht="18.75" customHeight="1" thickBot="1" x14ac:dyDescent="0.3">
      <c r="A24" s="1039" t="s">
        <v>597</v>
      </c>
      <c r="B24" s="1047">
        <v>1239</v>
      </c>
      <c r="C24" s="1048">
        <v>2016</v>
      </c>
      <c r="D24" s="275"/>
      <c r="E24" s="274"/>
      <c r="F24" s="1349" t="str">
        <f>A24</f>
        <v>Фартук (D 260, D280)</v>
      </c>
      <c r="G24" s="1350">
        <f>IFERROR(IF('Установка скидки'!$M$1=FALSE,B24*(1-$G$1)/'Всп лист'!$B$2,ROUNDUP(B24*(1-$G$1)/'Всп лист'!$C$3*'Всп лист'!$B$3*'Всп лист'!$B$4,0)),"-" )</f>
        <v>1239</v>
      </c>
      <c r="H24" s="1351">
        <f>IFERROR(IF('Установка скидки'!$M$1=FALSE,C24*(1-$G$1)/'Всп лист'!$B$2,ROUNDUP(C24*(1-$G$1)/'Всп лист'!$C$3*'Всп лист'!$B$3*'Всп лист'!$B$4,0)),"-" )</f>
        <v>2016</v>
      </c>
      <c r="I24" s="9"/>
      <c r="J24" s="9"/>
      <c r="K24" s="9"/>
      <c r="L24" s="9"/>
      <c r="M24" s="9"/>
      <c r="N24" s="9"/>
      <c r="O24" s="9"/>
      <c r="P24" s="9"/>
      <c r="Q24" s="9"/>
    </row>
    <row r="25" spans="1:18" ht="33.75" customHeight="1" x14ac:dyDescent="0.2">
      <c r="F25" s="3"/>
      <c r="G25" s="3"/>
      <c r="H25" s="8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36.75" customHeight="1" x14ac:dyDescent="0.2">
      <c r="F26" s="497" t="s">
        <v>629</v>
      </c>
      <c r="G26" s="497"/>
      <c r="H26" s="8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9.5" customHeight="1" thickBot="1" x14ac:dyDescent="0.25">
      <c r="F27" s="3"/>
      <c r="G27" s="3"/>
      <c r="H27" s="8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5" thickBot="1" x14ac:dyDescent="0.25">
      <c r="A28" s="703" t="s">
        <v>585</v>
      </c>
      <c r="B28" s="1033" t="s">
        <v>512</v>
      </c>
      <c r="F28" s="280" t="s">
        <v>585</v>
      </c>
      <c r="G28" s="478" t="s">
        <v>512</v>
      </c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" x14ac:dyDescent="0.2">
      <c r="A29" s="1034" t="s">
        <v>630</v>
      </c>
      <c r="B29" s="1035">
        <v>18022</v>
      </c>
      <c r="F29" s="1034" t="s">
        <v>630</v>
      </c>
      <c r="G29" s="1035">
        <f>IFERROR(IF('Установка скидки'!$M$1=FALSE,B29*(1-$G$1)/'Всп лист'!$B$2,ROUNDUP(B29*(1-$G$1)/'Всп лист'!$C$3*'Всп лист'!$B$3*'Всп лист'!$B$4,0)),"-" )</f>
        <v>18022</v>
      </c>
      <c r="H29" s="8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x14ac:dyDescent="0.2">
      <c r="A30" s="1036" t="s">
        <v>631</v>
      </c>
      <c r="B30" s="1037">
        <v>18113</v>
      </c>
      <c r="F30" s="1036" t="s">
        <v>631</v>
      </c>
      <c r="G30" s="1037">
        <f>IFERROR(IF('Установка скидки'!$M$1=FALSE,B30*(1-$G$1)/'Всп лист'!$B$2,ROUNDUP(B30*(1-$G$1)/'Всп лист'!$C$3*'Всп лист'!$B$3*'Всп лист'!$B$4,0)),"-" )</f>
        <v>18113</v>
      </c>
      <c r="H30" s="8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" x14ac:dyDescent="0.2">
      <c r="A31" s="1034" t="s">
        <v>632</v>
      </c>
      <c r="B31" s="1035">
        <v>10365</v>
      </c>
      <c r="F31" s="1034" t="s">
        <v>632</v>
      </c>
      <c r="G31" s="1035">
        <f>IFERROR(IF('Установка скидки'!$M$1=FALSE,B31*(1-$G$1)/'Всп лист'!$B$2,ROUNDUP(B31*(1-$G$1)/'Всп лист'!$C$3*'Всп лист'!$B$3*'Всп лист'!$B$4,0)),"-" )</f>
        <v>10365</v>
      </c>
      <c r="H31" s="8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x14ac:dyDescent="0.2">
      <c r="A32" s="1036" t="s">
        <v>633</v>
      </c>
      <c r="B32" s="1037">
        <v>5672</v>
      </c>
      <c r="F32" s="1036" t="s">
        <v>633</v>
      </c>
      <c r="G32" s="1037">
        <f>IFERROR(IF('Установка скидки'!$M$1=FALSE,B32*(1-$G$1)/'Всп лист'!$B$2,ROUNDUP(B32*(1-$G$1)/'Всп лист'!$C$3*'Всп лист'!$B$3*'Всп лист'!$B$4,0)),"-" )</f>
        <v>5672</v>
      </c>
      <c r="H32" s="8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" x14ac:dyDescent="0.2">
      <c r="A33" s="1034" t="s">
        <v>634</v>
      </c>
      <c r="B33" s="1035">
        <v>9249</v>
      </c>
      <c r="F33" s="1034" t="s">
        <v>634</v>
      </c>
      <c r="G33" s="1035">
        <f>IFERROR(IF('Установка скидки'!$M$1=FALSE,B33*(1-$G$1)/'Всп лист'!$B$2,ROUNDUP(B33*(1-$G$1)/'Всп лист'!$C$3*'Всп лист'!$B$3*'Всп лист'!$B$4,0)),"-" )</f>
        <v>9249</v>
      </c>
      <c r="H33" s="8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" x14ac:dyDescent="0.2">
      <c r="A34" s="1036" t="s">
        <v>635</v>
      </c>
      <c r="B34" s="1037">
        <v>6133</v>
      </c>
      <c r="F34" s="1036" t="s">
        <v>635</v>
      </c>
      <c r="G34" s="1037">
        <f>IFERROR(IF('Установка скидки'!$M$1=FALSE,B34*(1-$G$1)/'Всп лист'!$B$2,ROUNDUP(B34*(1-$G$1)/'Всп лист'!$C$3*'Всп лист'!$B$3*'Всп лист'!$B$4,0)),"-" )</f>
        <v>6133</v>
      </c>
      <c r="H34" s="8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" x14ac:dyDescent="0.2">
      <c r="A35" s="1034" t="s">
        <v>612</v>
      </c>
      <c r="B35" s="1035">
        <v>5884</v>
      </c>
      <c r="F35" s="1034" t="s">
        <v>612</v>
      </c>
      <c r="G35" s="1035">
        <f>IFERROR(IF('Установка скидки'!$M$1=FALSE,B35*(1-$G$1)/'Всп лист'!$B$2,ROUNDUP(B35*(1-$G$1)/'Всп лист'!$C$3*'Всп лист'!$B$3*'Всп лист'!$B$4,0)),"-" )</f>
        <v>5884</v>
      </c>
      <c r="H35" s="8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" x14ac:dyDescent="0.2">
      <c r="A36" s="1036" t="s">
        <v>636</v>
      </c>
      <c r="B36" s="1352">
        <v>491</v>
      </c>
      <c r="F36" s="1036" t="s">
        <v>636</v>
      </c>
      <c r="G36" s="1352">
        <f>IFERROR(IF('Установка скидки'!$M$1=FALSE,B36*(1-$G$1)/'Всп лист'!$B$2,ROUNDUP(B36*(1-$G$1)/'Всп лист'!$C$3*'Всп лист'!$B$3*'Всп лист'!$B$4,0)),"-" )</f>
        <v>491</v>
      </c>
      <c r="H36" s="8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thickBot="1" x14ac:dyDescent="0.25">
      <c r="A37" s="1353" t="s">
        <v>637</v>
      </c>
      <c r="B37" s="1354">
        <v>1726</v>
      </c>
      <c r="F37" s="1353" t="s">
        <v>637</v>
      </c>
      <c r="G37" s="1354">
        <f>IFERROR(IF('Установка скидки'!$M$1=FALSE,B37*(1-$G$1)/'Всп лист'!$B$2,ROUNDUP(B37*(1-$G$1)/'Всп лист'!$C$3*'Всп лист'!$B$3*'Всп лист'!$B$4,0)),"-" )</f>
        <v>1726</v>
      </c>
      <c r="H37" s="8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31.5" customHeight="1" x14ac:dyDescent="0.2">
      <c r="F38" s="3"/>
      <c r="G38" s="3"/>
      <c r="H38" s="8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54" customHeight="1" x14ac:dyDescent="0.2">
      <c r="F39" s="1355" t="s">
        <v>638</v>
      </c>
      <c r="G39" s="1355"/>
      <c r="H39" s="1355"/>
      <c r="I39" s="1356"/>
      <c r="J39" s="3"/>
      <c r="K39" s="3"/>
      <c r="L39" s="3"/>
      <c r="M39" s="3"/>
      <c r="N39" s="3"/>
      <c r="O39" s="3"/>
      <c r="P39" s="3"/>
      <c r="Q39" s="3"/>
      <c r="R39" s="3"/>
    </row>
    <row r="40" spans="1:18" ht="27.75" customHeight="1" thickBot="1" x14ac:dyDescent="0.25">
      <c r="F40" s="3"/>
      <c r="G40" s="3"/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6.5" thickBot="1" x14ac:dyDescent="0.25">
      <c r="A41" s="703" t="s">
        <v>585</v>
      </c>
      <c r="B41" s="1345" t="s">
        <v>512</v>
      </c>
      <c r="C41" s="1346" t="s">
        <v>513</v>
      </c>
      <c r="F41" s="703" t="s">
        <v>585</v>
      </c>
      <c r="G41" s="1365" t="s">
        <v>512</v>
      </c>
      <c r="H41" s="1366" t="s">
        <v>513</v>
      </c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" x14ac:dyDescent="0.2">
      <c r="A42" s="1034" t="s">
        <v>438</v>
      </c>
      <c r="B42" s="1357">
        <v>14950</v>
      </c>
      <c r="C42" s="1358">
        <v>16675</v>
      </c>
      <c r="F42" s="1362" t="s">
        <v>438</v>
      </c>
      <c r="G42" s="1367">
        <f>IFERROR(IF('Установка скидки'!$M$1=FALSE,B42*(1-$G$1)/'Всп лист'!$B$2,ROUNDUP(B42*(1-$G$1)/'Всп лист'!$C$3*'Всп лист'!$B$3*'Всп лист'!$B$4,0)),"-" )</f>
        <v>14950</v>
      </c>
      <c r="H42" s="1368">
        <f>IFERROR(IF('Установка скидки'!$M$1=FALSE,C42*(1-$G$1)/'Всп лист'!$B$2,ROUNDUP(C42*(1-$G$1)/'Всп лист'!$C$3*'Всп лист'!$B$3*'Всп лист'!$B$4,0)),"-" )</f>
        <v>16675</v>
      </c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" x14ac:dyDescent="0.2">
      <c r="A43" s="1036" t="s">
        <v>611</v>
      </c>
      <c r="B43" s="1357">
        <v>16067</v>
      </c>
      <c r="C43" s="1359" t="s">
        <v>0</v>
      </c>
      <c r="F43" s="1363" t="s">
        <v>611</v>
      </c>
      <c r="G43" s="1369">
        <f>IFERROR(IF('Установка скидки'!$M$1=FALSE,B43*(1-$G$1)/'Всп лист'!$B$2,ROUNDUP(B43*(1-$G$1)/'Всп лист'!$C$3*'Всп лист'!$B$3*'Всп лист'!$B$4,0)),"-" )</f>
        <v>16067</v>
      </c>
      <c r="H43" s="1370" t="str">
        <f>IFERROR(IF('Установка скидки'!$M$1=FALSE,C43*(1-$G$1)/'Всп лист'!$B$2,ROUNDUP(C43*(1-$G$1)/'Всп лист'!$C$3*'Всп лист'!$B$3*'Всп лист'!$B$4,0)),"-" )</f>
        <v>-</v>
      </c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" x14ac:dyDescent="0.2">
      <c r="A44" s="1034" t="s">
        <v>572</v>
      </c>
      <c r="B44" s="1357">
        <v>14375</v>
      </c>
      <c r="C44" s="1358">
        <v>17135</v>
      </c>
      <c r="F44" s="1362" t="s">
        <v>572</v>
      </c>
      <c r="G44" s="1369">
        <f>IFERROR(IF('Установка скидки'!$M$1=FALSE,B44*(1-$G$1)/'Всп лист'!$B$2,ROUNDUP(B44*(1-$G$1)/'Всп лист'!$C$3*'Всп лист'!$B$3*'Всп лист'!$B$4,0)),"-" )</f>
        <v>14375</v>
      </c>
      <c r="H44" s="1370">
        <f>IFERROR(IF('Установка скидки'!$M$1=FALSE,C44*(1-$G$1)/'Всп лист'!$B$2,ROUNDUP(C44*(1-$G$1)/'Всп лист'!$C$3*'Всп лист'!$B$3*'Всп лист'!$B$4,0)),"-" )</f>
        <v>17135</v>
      </c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" x14ac:dyDescent="0.2">
      <c r="A45" s="1036" t="s">
        <v>439</v>
      </c>
      <c r="B45" s="1357">
        <v>6799</v>
      </c>
      <c r="C45" s="1358">
        <v>8994</v>
      </c>
      <c r="F45" s="1363" t="s">
        <v>439</v>
      </c>
      <c r="G45" s="1369">
        <f>IFERROR(IF('Установка скидки'!$M$1=FALSE,B45*(1-$G$1)/'Всп лист'!$B$2,ROUNDUP(B45*(1-$G$1)/'Всп лист'!$C$3*'Всп лист'!$B$3*'Всп лист'!$B$4,0)),"-" )</f>
        <v>6799</v>
      </c>
      <c r="H45" s="1370">
        <f>IFERROR(IF('Установка скидки'!$M$1=FALSE,C45*(1-$G$1)/'Всп лист'!$B$2,ROUNDUP(C45*(1-$G$1)/'Всп лист'!$C$3*'Всп лист'!$B$3*'Всп лист'!$B$4,0)),"-" )</f>
        <v>8994</v>
      </c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" x14ac:dyDescent="0.2">
      <c r="A46" s="1034" t="s">
        <v>440</v>
      </c>
      <c r="B46" s="1357">
        <v>3919</v>
      </c>
      <c r="C46" s="1358">
        <v>5095</v>
      </c>
      <c r="F46" s="1362" t="s">
        <v>440</v>
      </c>
      <c r="G46" s="1369">
        <f>IFERROR(IF('Установка скидки'!$M$1=FALSE,B46*(1-$G$1)/'Всп лист'!$B$2,ROUNDUP(B46*(1-$G$1)/'Всп лист'!$C$3*'Всп лист'!$B$3*'Всп лист'!$B$4,0)),"-" )</f>
        <v>3919</v>
      </c>
      <c r="H46" s="1370">
        <f>IFERROR(IF('Установка скидки'!$M$1=FALSE,C46*(1-$G$1)/'Всп лист'!$B$2,ROUNDUP(C46*(1-$G$1)/'Всп лист'!$C$3*'Всп лист'!$B$3*'Всп лист'!$B$4,0)),"-" )</f>
        <v>5095</v>
      </c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" x14ac:dyDescent="0.2">
      <c r="A47" s="1036" t="s">
        <v>451</v>
      </c>
      <c r="B47" s="1357">
        <v>7102</v>
      </c>
      <c r="C47" s="1358">
        <v>8121</v>
      </c>
      <c r="F47" s="1363" t="s">
        <v>451</v>
      </c>
      <c r="G47" s="1369">
        <f>IFERROR(IF('Установка скидки'!$M$1=FALSE,B47*(1-$G$1)/'Всп лист'!$B$2,ROUNDUP(B47*(1-$G$1)/'Всп лист'!$C$3*'Всп лист'!$B$3*'Всп лист'!$B$4,0)),"-" )</f>
        <v>7102</v>
      </c>
      <c r="H47" s="1370">
        <f>IFERROR(IF('Установка скидки'!$M$1=FALSE,C47*(1-$G$1)/'Всп лист'!$B$2,ROUNDUP(C47*(1-$G$1)/'Всп лист'!$C$3*'Всп лист'!$B$3*'Всп лист'!$B$4,0)),"-" )</f>
        <v>8121</v>
      </c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thickBot="1" x14ac:dyDescent="0.25">
      <c r="A48" s="1353" t="s">
        <v>441</v>
      </c>
      <c r="B48" s="1360">
        <v>5071</v>
      </c>
      <c r="C48" s="1361">
        <v>5810</v>
      </c>
      <c r="F48" s="1364" t="s">
        <v>441</v>
      </c>
      <c r="G48" s="1371">
        <f>IFERROR(IF('Установка скидки'!$M$1=FALSE,B48*(1-$G$1)/'Всп лист'!$B$2,ROUNDUP(B48*(1-$G$1)/'Всп лист'!$C$3*'Всп лист'!$B$3*'Всп лист'!$B$4,0)),"-" )</f>
        <v>5071</v>
      </c>
      <c r="H48" s="1372">
        <f>IFERROR(IF('Установка скидки'!$M$1=FALSE,C48*(1-$G$1)/'Всп лист'!$B$2,ROUNDUP(C48*(1-$G$1)/'Всп лист'!$C$3*'Всп лист'!$B$3*'Всп лист'!$B$4,0)),"-" )</f>
        <v>5810</v>
      </c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6:18" x14ac:dyDescent="0.2">
      <c r="F49" s="3"/>
      <c r="G49" s="3"/>
      <c r="H49" s="8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6:18" x14ac:dyDescent="0.2">
      <c r="F50" s="3"/>
      <c r="G50" s="3"/>
      <c r="H50" s="8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6:18" x14ac:dyDescent="0.2">
      <c r="F51" s="3"/>
      <c r="G51" s="3"/>
      <c r="H51" s="8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6:18" x14ac:dyDescent="0.2">
      <c r="F52" s="3"/>
      <c r="G52" s="3"/>
      <c r="H52" s="8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6:18" x14ac:dyDescent="0.2">
      <c r="F53" s="3"/>
      <c r="G53" s="3"/>
      <c r="H53" s="8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6:18" x14ac:dyDescent="0.2">
      <c r="F54" s="1373" t="s">
        <v>639</v>
      </c>
      <c r="G54" s="1373"/>
      <c r="H54" s="8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6:18" x14ac:dyDescent="0.2">
      <c r="F55" s="1374" t="s">
        <v>11</v>
      </c>
      <c r="G55" s="1374"/>
      <c r="H55" s="8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6:18" x14ac:dyDescent="0.2">
      <c r="F56" s="1374" t="s">
        <v>12</v>
      </c>
      <c r="G56" s="1374"/>
      <c r="H56" s="8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6:18" x14ac:dyDescent="0.2">
      <c r="F57" s="1374" t="s">
        <v>13</v>
      </c>
      <c r="G57" s="1374"/>
      <c r="H57" s="8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6:18" x14ac:dyDescent="0.2">
      <c r="F58" s="1410" t="s">
        <v>640</v>
      </c>
      <c r="G58" s="1410"/>
      <c r="H58" s="8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6:18" x14ac:dyDescent="0.2">
      <c r="F59" s="1375"/>
      <c r="G59" s="1375"/>
      <c r="H59" s="8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6:18" ht="15.75" customHeight="1" x14ac:dyDescent="0.2">
      <c r="F60" s="1376" t="s">
        <v>641</v>
      </c>
      <c r="G60" s="1369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6:18" x14ac:dyDescent="0.2">
      <c r="F61" s="1376"/>
      <c r="G61" s="6"/>
      <c r="H61" s="6"/>
      <c r="I61" s="6"/>
      <c r="J61" s="6"/>
    </row>
    <row r="62" spans="6:18" x14ac:dyDescent="0.2">
      <c r="G62" s="6"/>
      <c r="H62" s="6"/>
      <c r="I62" s="6"/>
      <c r="J62" s="6"/>
    </row>
    <row r="63" spans="6:18" x14ac:dyDescent="0.2">
      <c r="G63" s="6"/>
      <c r="H63" s="6"/>
      <c r="I63" s="6"/>
      <c r="J63" s="6"/>
    </row>
    <row r="64" spans="6:18" x14ac:dyDescent="0.2">
      <c r="G64" s="6"/>
      <c r="H64" s="6"/>
      <c r="I64" s="6"/>
      <c r="J64" s="6"/>
    </row>
    <row r="65" spans="7:10" x14ac:dyDescent="0.2">
      <c r="G65" s="6"/>
      <c r="H65" s="6"/>
      <c r="I65" s="6"/>
      <c r="J65" s="6"/>
    </row>
    <row r="66" spans="7:10" x14ac:dyDescent="0.2">
      <c r="G66" s="6"/>
      <c r="H66" s="6"/>
      <c r="I66" s="6"/>
      <c r="J66" s="6"/>
    </row>
    <row r="67" spans="7:10" x14ac:dyDescent="0.2">
      <c r="G67" s="6"/>
      <c r="H67" s="6"/>
      <c r="I67" s="6"/>
      <c r="J67" s="6"/>
    </row>
    <row r="68" spans="7:10" x14ac:dyDescent="0.2">
      <c r="G68" s="6"/>
      <c r="H68" s="6"/>
      <c r="I68" s="6"/>
      <c r="J68" s="6"/>
    </row>
  </sheetData>
  <sheetProtection algorithmName="SHA-512" hashValue="JVT/zpKSgxopjZDKvgpv+FIYEwBOpcFKUqwyZFVBN5PhvK4Pgmh7q8F7BUXB2wk1pEcjfrPbY72yv/X5ySV7AA==" saltValue="Pjn+m2ORnssxsCp18LUUHw==" spinCount="100000" sheet="1" objects="1" scenarios="1"/>
  <protectedRanges>
    <protectedRange sqref="F1:G1" name="Диапазон1_1"/>
  </protectedRanges>
  <mergeCells count="1">
    <mergeCell ref="F58:G58"/>
  </mergeCells>
  <pageMargins left="0.70866141732283472" right="0" top="0.74803149606299213" bottom="0.74803149606299213" header="0.31496062992125984" footer="0.31496062992125984"/>
  <pageSetup paperSize="9" scale="6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AZ38"/>
  <sheetViews>
    <sheetView showGridLines="0" zoomScale="85" zoomScaleNormal="85" workbookViewId="0">
      <pane xSplit="28" ySplit="6" topLeftCell="AC7" activePane="bottomRight" state="frozen"/>
      <selection activeCell="AU1" sqref="AU1"/>
      <selection pane="topRight" activeCell="AU1" sqref="AU1"/>
      <selection pane="bottomLeft" activeCell="AU1" sqref="AU1"/>
      <selection pane="bottomRight" activeCell="AO19" sqref="AO19"/>
    </sheetView>
  </sheetViews>
  <sheetFormatPr defaultColWidth="9.140625" defaultRowHeight="15" outlineLevelCol="1" x14ac:dyDescent="0.25"/>
  <cols>
    <col min="1" max="1" width="63" style="239" hidden="1" customWidth="1" outlineLevel="1"/>
    <col min="2" max="22" width="7.7109375" style="239" hidden="1" customWidth="1" outlineLevel="1"/>
    <col min="23" max="26" width="9.140625" style="239" hidden="1" customWidth="1" outlineLevel="1"/>
    <col min="27" max="27" width="4.85546875" style="239" customWidth="1" collapsed="1"/>
    <col min="28" max="28" width="72.42578125" style="239" customWidth="1"/>
    <col min="29" max="29" width="10.28515625" style="262" customWidth="1"/>
    <col min="30" max="30" width="7" style="262" customWidth="1"/>
    <col min="31" max="31" width="6.5703125" style="263" customWidth="1"/>
    <col min="32" max="52" width="6.5703125" style="239" customWidth="1"/>
    <col min="53" max="16384" width="9.140625" style="239"/>
  </cols>
  <sheetData>
    <row r="1" spans="1:52" ht="24.75" customHeight="1" x14ac:dyDescent="0.3">
      <c r="AB1" s="82" t="s">
        <v>139</v>
      </c>
      <c r="AC1" s="83">
        <f>'Установка скидки'!$G$11</f>
        <v>0</v>
      </c>
      <c r="AD1" s="240"/>
      <c r="AE1" s="240"/>
      <c r="AF1" s="240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639" t="str">
        <f>IF('Установка скидки'!$M$1=FALSE,'Всп лист'!$A$7,'Всп лист'!$A$8)</f>
        <v>Цены указаны в руб. с НДС</v>
      </c>
      <c r="AV1" s="242"/>
      <c r="AW1" s="242"/>
      <c r="AX1" s="242"/>
      <c r="AY1" s="242"/>
      <c r="AZ1" s="242"/>
    </row>
    <row r="2" spans="1:52" ht="15" customHeight="1" x14ac:dyDescent="0.2">
      <c r="AB2" s="1425"/>
      <c r="AC2" s="1425"/>
      <c r="AD2" s="1425"/>
      <c r="AE2" s="1425"/>
      <c r="AF2" s="1425"/>
      <c r="AG2" s="1426"/>
      <c r="AH2" s="1426"/>
      <c r="AI2" s="1426"/>
      <c r="AJ2" s="1426"/>
      <c r="AK2" s="1427"/>
      <c r="AL2" s="1427"/>
      <c r="AM2" s="1427"/>
      <c r="AN2" s="1427"/>
      <c r="AO2" s="1427"/>
      <c r="AP2" s="1427"/>
      <c r="AQ2" s="1427"/>
      <c r="AR2" s="1427"/>
      <c r="AS2" s="1427"/>
      <c r="AT2" s="1427"/>
      <c r="AU2" s="1427"/>
      <c r="AV2" s="242"/>
      <c r="AW2" s="242"/>
      <c r="AX2" s="242"/>
      <c r="AY2" s="242"/>
      <c r="AZ2" s="242"/>
    </row>
    <row r="3" spans="1:52" ht="15" customHeight="1" x14ac:dyDescent="0.2">
      <c r="AB3" s="1425"/>
      <c r="AC3" s="1425"/>
      <c r="AD3" s="1425"/>
      <c r="AE3" s="1425"/>
      <c r="AF3" s="1425"/>
      <c r="AG3" s="1427"/>
      <c r="AH3" s="1427"/>
      <c r="AI3" s="1427"/>
      <c r="AJ3" s="1427"/>
      <c r="AK3" s="1427"/>
      <c r="AL3" s="1427"/>
      <c r="AM3" s="1427"/>
      <c r="AN3" s="1427"/>
      <c r="AO3" s="1427"/>
      <c r="AP3" s="1427"/>
      <c r="AQ3" s="1427"/>
      <c r="AR3" s="1427"/>
      <c r="AS3" s="1427"/>
      <c r="AT3" s="1427"/>
      <c r="AU3" s="1427"/>
      <c r="AV3" s="242"/>
      <c r="AW3" s="242"/>
      <c r="AX3" s="242"/>
      <c r="AY3" s="242"/>
      <c r="AZ3" s="242"/>
    </row>
    <row r="4" spans="1:52" ht="19.5" customHeight="1" x14ac:dyDescent="0.2">
      <c r="AB4" s="1425"/>
      <c r="AC4" s="1425"/>
      <c r="AD4" s="1425"/>
      <c r="AE4" s="1425"/>
      <c r="AF4" s="1425"/>
      <c r="AG4" s="241"/>
      <c r="AH4" s="241"/>
      <c r="AI4" s="241"/>
      <c r="AJ4" s="241"/>
      <c r="AK4" s="241"/>
      <c r="AL4" s="241"/>
      <c r="AM4" s="241"/>
      <c r="AN4" s="241"/>
      <c r="AO4" s="241"/>
      <c r="AP4" s="241"/>
      <c r="AQ4" s="241"/>
      <c r="AR4" s="241"/>
      <c r="AS4" s="241"/>
      <c r="AT4" s="241"/>
      <c r="AU4" s="241"/>
      <c r="AV4" s="242"/>
      <c r="AW4" s="242"/>
      <c r="AX4" s="242"/>
      <c r="AY4" s="242"/>
      <c r="AZ4" s="242"/>
    </row>
    <row r="5" spans="1:52" ht="13.5" thickBot="1" x14ac:dyDescent="0.25">
      <c r="AC5" s="239"/>
      <c r="AD5" s="239"/>
      <c r="AE5" s="239"/>
    </row>
    <row r="6" spans="1:52" ht="34.5" customHeight="1" thickBot="1" x14ac:dyDescent="0.25">
      <c r="A6" s="1147" t="s">
        <v>170</v>
      </c>
      <c r="B6" s="1049">
        <v>80</v>
      </c>
      <c r="C6" s="1049">
        <v>100</v>
      </c>
      <c r="D6" s="1049">
        <v>110</v>
      </c>
      <c r="E6" s="1049">
        <v>115</v>
      </c>
      <c r="F6" s="1049">
        <v>120</v>
      </c>
      <c r="G6" s="1049">
        <v>125</v>
      </c>
      <c r="H6" s="1049">
        <v>130</v>
      </c>
      <c r="I6" s="1049">
        <v>135</v>
      </c>
      <c r="J6" s="1049">
        <v>140</v>
      </c>
      <c r="K6" s="1049">
        <v>150</v>
      </c>
      <c r="L6" s="1049">
        <v>160</v>
      </c>
      <c r="M6" s="1049">
        <v>180</v>
      </c>
      <c r="N6" s="1049">
        <v>190</v>
      </c>
      <c r="O6" s="1049">
        <v>200</v>
      </c>
      <c r="P6" s="1049">
        <v>210</v>
      </c>
      <c r="Q6" s="1049">
        <v>220</v>
      </c>
      <c r="R6" s="1049">
        <v>230</v>
      </c>
      <c r="S6" s="1049">
        <v>240</v>
      </c>
      <c r="T6" s="1049">
        <v>250</v>
      </c>
      <c r="U6" s="1049">
        <v>260</v>
      </c>
      <c r="V6" s="1049">
        <v>280</v>
      </c>
      <c r="W6" s="1049">
        <v>300</v>
      </c>
      <c r="X6" s="1049">
        <v>310</v>
      </c>
      <c r="Y6" s="1050">
        <v>350</v>
      </c>
      <c r="AB6" s="264" t="s">
        <v>170</v>
      </c>
      <c r="AC6" s="265">
        <v>80</v>
      </c>
      <c r="AD6" s="265">
        <v>100</v>
      </c>
      <c r="AE6" s="265">
        <v>110</v>
      </c>
      <c r="AF6" s="265">
        <v>115</v>
      </c>
      <c r="AG6" s="265">
        <v>120</v>
      </c>
      <c r="AH6" s="265">
        <v>125</v>
      </c>
      <c r="AI6" s="265">
        <v>130</v>
      </c>
      <c r="AJ6" s="265">
        <v>135</v>
      </c>
      <c r="AK6" s="265">
        <v>140</v>
      </c>
      <c r="AL6" s="265">
        <v>150</v>
      </c>
      <c r="AM6" s="265">
        <v>160</v>
      </c>
      <c r="AN6" s="265">
        <v>180</v>
      </c>
      <c r="AO6" s="265">
        <v>190</v>
      </c>
      <c r="AP6" s="265">
        <v>200</v>
      </c>
      <c r="AQ6" s="265">
        <v>210</v>
      </c>
      <c r="AR6" s="265">
        <v>220</v>
      </c>
      <c r="AS6" s="265">
        <v>230</v>
      </c>
      <c r="AT6" s="265">
        <v>240</v>
      </c>
      <c r="AU6" s="265">
        <v>250</v>
      </c>
      <c r="AV6" s="265">
        <v>260</v>
      </c>
      <c r="AW6" s="265">
        <v>280</v>
      </c>
      <c r="AX6" s="265">
        <v>300</v>
      </c>
      <c r="AY6" s="265">
        <v>310</v>
      </c>
      <c r="AZ6" s="266">
        <v>350</v>
      </c>
    </row>
    <row r="7" spans="1:52" ht="18.75" customHeight="1" x14ac:dyDescent="0.2">
      <c r="A7" s="853" t="s">
        <v>514</v>
      </c>
      <c r="B7" s="1421">
        <v>2441</v>
      </c>
      <c r="C7" s="1421"/>
      <c r="D7" s="1421"/>
      <c r="E7" s="1421"/>
      <c r="F7" s="1421"/>
      <c r="G7" s="854" t="s">
        <v>0</v>
      </c>
      <c r="H7" s="1421">
        <v>2441</v>
      </c>
      <c r="I7" s="1421"/>
      <c r="J7" s="1421"/>
      <c r="K7" s="1421"/>
      <c r="L7" s="854" t="s">
        <v>0</v>
      </c>
      <c r="M7" s="1421">
        <v>2441</v>
      </c>
      <c r="N7" s="1421"/>
      <c r="O7" s="1421"/>
      <c r="P7" s="1421"/>
      <c r="Q7" s="1421">
        <v>2441</v>
      </c>
      <c r="R7" s="1421"/>
      <c r="S7" s="1421"/>
      <c r="T7" s="1421"/>
      <c r="U7" s="1421"/>
      <c r="V7" s="1421">
        <v>2441</v>
      </c>
      <c r="W7" s="1421"/>
      <c r="X7" s="1421"/>
      <c r="Y7" s="855" t="s">
        <v>0</v>
      </c>
      <c r="AB7" s="853" t="str">
        <f t="shared" ref="AB7:AB10" si="0">A7</f>
        <v>Проход перекрытия универсальный ППУ - Р 480х480</v>
      </c>
      <c r="AC7" s="1461">
        <f>IFERROR(IF('Установка скидки'!$M$1=FALSE,B7*(1-$AC$1)/'Всп лист'!$B$2,ROUNDUP(B7*(1-$AC$1)/'Всп лист'!$C$3*'Всп лист'!$B$3*'Всп лист'!$B$4,0)),"-" )</f>
        <v>2441</v>
      </c>
      <c r="AD7" s="1462"/>
      <c r="AE7" s="1462"/>
      <c r="AF7" s="1462"/>
      <c r="AG7" s="1463"/>
      <c r="AH7" s="854" t="str">
        <f>IFERROR(IF('Установка скидки'!$M$1=FALSE,G7*(1-$AC$1)/'Всп лист'!$B$2,ROUNDUP(G7*(1-$AC$1)/'Всп лист'!$C$3*'Всп лист'!$B$3*'Всп лист'!$B$4,0)),"-" )</f>
        <v>-</v>
      </c>
      <c r="AI7" s="1464">
        <f>IFERROR(IF('Установка скидки'!$M$1=FALSE,H7*(1-$AC$1)/'Всп лист'!$B$2,ROUNDUP(H7*(1-$AC$1)/'Всп лист'!$C$3*'Всп лист'!$B$3*'Всп лист'!$B$4,0)),"-" )</f>
        <v>2441</v>
      </c>
      <c r="AJ7" s="1462"/>
      <c r="AK7" s="1462"/>
      <c r="AL7" s="1463"/>
      <c r="AM7" s="854" t="str">
        <f>IFERROR(IF('Установка скидки'!$M$1=FALSE,L7*(1-$AC$1)/'Всп лист'!$B$2,ROUNDUP(L7*(1-$AC$1)/'Всп лист'!$C$3*'Всп лист'!$B$3*'Всп лист'!$B$4,0)),"-" )</f>
        <v>-</v>
      </c>
      <c r="AN7" s="1464">
        <f>IFERROR(IF('Установка скидки'!$M$1=FALSE,M7*(1-$AC$1)/'Всп лист'!$B$2,ROUNDUP(M7*(1-$AC$1)/'Всп лист'!$C$3*'Всп лист'!$B$3*'Всп лист'!$B$4,0)),"-" )</f>
        <v>2441</v>
      </c>
      <c r="AO7" s="1462"/>
      <c r="AP7" s="1462"/>
      <c r="AQ7" s="1463"/>
      <c r="AR7" s="1464">
        <f>IFERROR(IF('Установка скидки'!$M$1=FALSE,Q7*(1-$AC$1)/'Всп лист'!$B$2,ROUNDUP(Q7*(1-$AC$1)/'Всп лист'!$C$3*'Всп лист'!$B$3*'Всп лист'!$B$4,0)),"-" )</f>
        <v>2441</v>
      </c>
      <c r="AS7" s="1462"/>
      <c r="AT7" s="1462"/>
      <c r="AU7" s="1462"/>
      <c r="AV7" s="1463"/>
      <c r="AW7" s="1464">
        <f>IFERROR(IF('Установка скидки'!$M$1=FALSE,V7*(1-$AC$1)/'Всп лист'!$B$2,ROUNDUP(V7*(1-$AC$1)/'Всп лист'!$C$3*'Всп лист'!$B$3*'Всп лист'!$B$4,0)),"-" )</f>
        <v>2441</v>
      </c>
      <c r="AX7" s="1462"/>
      <c r="AY7" s="1463"/>
      <c r="AZ7" s="855" t="str">
        <f>IFERROR(IF('Установка скидки'!$M$1=FALSE,Y7*(1-$AC$1)/'Всп лист'!$B$2,ROUNDUP(Y7*(1-$AC$1)/'Всп лист'!$C$3*'Всп лист'!$B$3*'Всп лист'!$B$4,0)),"-" )</f>
        <v>-</v>
      </c>
    </row>
    <row r="8" spans="1:52" ht="18.75" customHeight="1" x14ac:dyDescent="0.2">
      <c r="A8" s="856" t="s">
        <v>514</v>
      </c>
      <c r="B8" s="857" t="s">
        <v>0</v>
      </c>
      <c r="C8" s="857" t="s">
        <v>0</v>
      </c>
      <c r="D8" s="857" t="s">
        <v>0</v>
      </c>
      <c r="E8" s="857" t="s">
        <v>0</v>
      </c>
      <c r="F8" s="857" t="s">
        <v>0</v>
      </c>
      <c r="G8" s="857" t="s">
        <v>0</v>
      </c>
      <c r="H8" s="857" t="s">
        <v>0</v>
      </c>
      <c r="I8" s="857" t="s">
        <v>0</v>
      </c>
      <c r="J8" s="857" t="s">
        <v>0</v>
      </c>
      <c r="K8" s="1419">
        <v>2441</v>
      </c>
      <c r="L8" s="1419"/>
      <c r="M8" s="1419"/>
      <c r="N8" s="857" t="s">
        <v>0</v>
      </c>
      <c r="O8" s="857" t="s">
        <v>0</v>
      </c>
      <c r="P8" s="857" t="s">
        <v>0</v>
      </c>
      <c r="Q8" s="857" t="s">
        <v>0</v>
      </c>
      <c r="R8" s="857" t="s">
        <v>0</v>
      </c>
      <c r="S8" s="857" t="s">
        <v>0</v>
      </c>
      <c r="T8" s="857" t="s">
        <v>0</v>
      </c>
      <c r="U8" s="857" t="s">
        <v>0</v>
      </c>
      <c r="V8" s="857" t="s">
        <v>0</v>
      </c>
      <c r="W8" s="857" t="s">
        <v>0</v>
      </c>
      <c r="X8" s="857" t="s">
        <v>0</v>
      </c>
      <c r="Y8" s="858" t="s">
        <v>0</v>
      </c>
      <c r="AB8" s="856" t="str">
        <f t="shared" si="0"/>
        <v>Проход перекрытия универсальный ППУ - Р 480х480</v>
      </c>
      <c r="AC8" s="857" t="str">
        <f>IFERROR(IF('Установка скидки'!$M$1=FALSE,B8*(1-$AC$1)/'Всп лист'!$B$2,ROUNDUP(B8*(1-$AC$1)/'Всп лист'!$C$3*'Всп лист'!$B$3*'Всп лист'!$B$4,0)),"-" )</f>
        <v>-</v>
      </c>
      <c r="AD8" s="857" t="str">
        <f>IFERROR(IF('Установка скидки'!$M$1=FALSE,C8*(1-$AC$1)/'Всп лист'!$B$2,ROUNDUP(C8*(1-$AC$1)/'Всп лист'!$C$3*'Всп лист'!$B$3*'Всп лист'!$B$4,0)),"-" )</f>
        <v>-</v>
      </c>
      <c r="AE8" s="857" t="str">
        <f>IFERROR(IF('Установка скидки'!$M$1=FALSE,D8*(1-$AC$1)/'Всп лист'!$B$2,ROUNDUP(D8*(1-$AC$1)/'Всп лист'!$C$3*'Всп лист'!$B$3*'Всп лист'!$B$4,0)),"-" )</f>
        <v>-</v>
      </c>
      <c r="AF8" s="857" t="str">
        <f>IFERROR(IF('Установка скидки'!$M$1=FALSE,E8*(1-$AC$1)/'Всп лист'!$B$2,ROUNDUP(E8*(1-$AC$1)/'Всп лист'!$C$3*'Всп лист'!$B$3*'Всп лист'!$B$4,0)),"-" )</f>
        <v>-</v>
      </c>
      <c r="AG8" s="857" t="str">
        <f>IFERROR(IF('Установка скидки'!$M$1=FALSE,F8*(1-$AC$1)/'Всп лист'!$B$2,ROUNDUP(F8*(1-$AC$1)/'Всп лист'!$C$3*'Всп лист'!$B$3*'Всп лист'!$B$4,0)),"-" )</f>
        <v>-</v>
      </c>
      <c r="AH8" s="857" t="str">
        <f>IFERROR(IF('Установка скидки'!$M$1=FALSE,G8*(1-$AC$1)/'Всп лист'!$B$2,ROUNDUP(G8*(1-$AC$1)/'Всп лист'!$C$3*'Всп лист'!$B$3*'Всп лист'!$B$4,0)),"-" )</f>
        <v>-</v>
      </c>
      <c r="AI8" s="857" t="str">
        <f>IFERROR(IF('Установка скидки'!$M$1=FALSE,H8*(1-$AC$1)/'Всп лист'!$B$2,ROUNDUP(H8*(1-$AC$1)/'Всп лист'!$C$3*'Всп лист'!$B$3*'Всп лист'!$B$4,0)),"-" )</f>
        <v>-</v>
      </c>
      <c r="AJ8" s="857" t="str">
        <f>IFERROR(IF('Установка скидки'!$M$1=FALSE,I8*(1-$AC$1)/'Всп лист'!$B$2,ROUNDUP(I8*(1-$AC$1)/'Всп лист'!$C$3*'Всп лист'!$B$3*'Всп лист'!$B$4,0)),"-" )</f>
        <v>-</v>
      </c>
      <c r="AK8" s="857" t="str">
        <f>IFERROR(IF('Установка скидки'!$M$1=FALSE,J8*(1-$AC$1)/'Всп лист'!$B$2,ROUNDUP(J8*(1-$AC$1)/'Всп лист'!$C$3*'Всп лист'!$B$3*'Всп лист'!$B$4,0)),"-" )</f>
        <v>-</v>
      </c>
      <c r="AL8" s="1455">
        <f>IFERROR(IF('Установка скидки'!$M$1=FALSE,K8*(1-$AC$1)/'Всп лист'!$B$2,ROUNDUP(K8*(1-$AC$1)/'Всп лист'!$C$3*'Всп лист'!$B$3*'Всп лист'!$B$4,0)),"-" )</f>
        <v>2441</v>
      </c>
      <c r="AM8" s="1456">
        <f>IFERROR(IF('Установка скидки'!$M$1=FALSE,L8*(1-$AC$1)/'Всп лист'!$B$2,ROUNDUP(L8*(1-$AC$1)/'Всп лист'!$C$3*'Всп лист'!$B$3*'Всп лист'!$B$4,0)),"-" )</f>
        <v>0</v>
      </c>
      <c r="AN8" s="1457">
        <f>IFERROR(IF('Установка скидки'!$M$1=FALSE,M8*(1-$AC$1)/'Всп лист'!$B$2,ROUNDUP(M8*(1-$AC$1)/'Всп лист'!$C$3*'Всп лист'!$B$3*'Всп лист'!$B$4,0)),"-" )</f>
        <v>0</v>
      </c>
      <c r="AO8" s="857" t="str">
        <f>IFERROR(IF('Установка скидки'!$M$1=FALSE,N8*(1-$AC$1)/'Всп лист'!$B$2,ROUNDUP(N8*(1-$AC$1)/'Всп лист'!$C$3*'Всп лист'!$B$3*'Всп лист'!$B$4,0)),"-" )</f>
        <v>-</v>
      </c>
      <c r="AP8" s="857" t="str">
        <f>IFERROR(IF('Установка скидки'!$M$1=FALSE,O8*(1-$AC$1)/'Всп лист'!$B$2,ROUNDUP(O8*(1-$AC$1)/'Всп лист'!$C$3*'Всп лист'!$B$3*'Всп лист'!$B$4,0)),"-" )</f>
        <v>-</v>
      </c>
      <c r="AQ8" s="857" t="str">
        <f>IFERROR(IF('Установка скидки'!$M$1=FALSE,P8*(1-$AC$1)/'Всп лист'!$B$2,ROUNDUP(P8*(1-$AC$1)/'Всп лист'!$C$3*'Всп лист'!$B$3*'Всп лист'!$B$4,0)),"-" )</f>
        <v>-</v>
      </c>
      <c r="AR8" s="857" t="str">
        <f>IFERROR(IF('Установка скидки'!$M$1=FALSE,Q8*(1-$AC$1)/'Всп лист'!$B$2,ROUNDUP(Q8*(1-$AC$1)/'Всп лист'!$C$3*'Всп лист'!$B$3*'Всп лист'!$B$4,0)),"-" )</f>
        <v>-</v>
      </c>
      <c r="AS8" s="857" t="str">
        <f>IFERROR(IF('Установка скидки'!$M$1=FALSE,R8*(1-$AC$1)/'Всп лист'!$B$2,ROUNDUP(R8*(1-$AC$1)/'Всп лист'!$C$3*'Всп лист'!$B$3*'Всп лист'!$B$4,0)),"-" )</f>
        <v>-</v>
      </c>
      <c r="AT8" s="857" t="str">
        <f>IFERROR(IF('Установка скидки'!$M$1=FALSE,S8*(1-$AC$1)/'Всп лист'!$B$2,ROUNDUP(S8*(1-$AC$1)/'Всп лист'!$C$3*'Всп лист'!$B$3*'Всп лист'!$B$4,0)),"-" )</f>
        <v>-</v>
      </c>
      <c r="AU8" s="857" t="str">
        <f>IFERROR(IF('Установка скидки'!$M$1=FALSE,T8*(1-$AC$1)/'Всп лист'!$B$2,ROUNDUP(T8*(1-$AC$1)/'Всп лист'!$C$3*'Всп лист'!$B$3*'Всп лист'!$B$4,0)),"-" )</f>
        <v>-</v>
      </c>
      <c r="AV8" s="857" t="str">
        <f>IFERROR(IF('Установка скидки'!$M$1=FALSE,U8*(1-$AC$1)/'Всп лист'!$B$2,ROUNDUP(U8*(1-$AC$1)/'Всп лист'!$C$3*'Всп лист'!$B$3*'Всп лист'!$B$4,0)),"-" )</f>
        <v>-</v>
      </c>
      <c r="AW8" s="857" t="str">
        <f>IFERROR(IF('Установка скидки'!$M$1=FALSE,V8*(1-$AC$1)/'Всп лист'!$B$2,ROUNDUP(V8*(1-$AC$1)/'Всп лист'!$C$3*'Всп лист'!$B$3*'Всп лист'!$B$4,0)),"-" )</f>
        <v>-</v>
      </c>
      <c r="AX8" s="857" t="str">
        <f>IFERROR(IF('Установка скидки'!$M$1=FALSE,W8*(1-$AC$1)/'Всп лист'!$B$2,ROUNDUP(W8*(1-$AC$1)/'Всп лист'!$C$3*'Всп лист'!$B$3*'Всп лист'!$B$4,0)),"-" )</f>
        <v>-</v>
      </c>
      <c r="AY8" s="857" t="str">
        <f>IFERROR(IF('Установка скидки'!$M$1=FALSE,X8*(1-$AC$1)/'Всп лист'!$B$2,ROUNDUP(X8*(1-$AC$1)/'Всп лист'!$C$3*'Всп лист'!$B$3*'Всп лист'!$B$4,0)),"-" )</f>
        <v>-</v>
      </c>
      <c r="AZ8" s="858" t="str">
        <f>IFERROR(IF('Установка скидки'!$M$1=FALSE,Y8*(1-$AC$1)/'Всп лист'!$B$2,ROUNDUP(Y8*(1-$AC$1)/'Всп лист'!$C$3*'Всп лист'!$B$3*'Всп лист'!$B$4,0)),"-" )</f>
        <v>-</v>
      </c>
    </row>
    <row r="9" spans="1:52" ht="18.75" customHeight="1" x14ac:dyDescent="0.2">
      <c r="A9" s="859" t="s">
        <v>520</v>
      </c>
      <c r="B9" s="836" t="s">
        <v>0</v>
      </c>
      <c r="C9" s="860" t="s">
        <v>0</v>
      </c>
      <c r="D9" s="861" t="s">
        <v>0</v>
      </c>
      <c r="E9" s="861" t="s">
        <v>0</v>
      </c>
      <c r="F9" s="861" t="s">
        <v>0</v>
      </c>
      <c r="G9" s="861" t="s">
        <v>0</v>
      </c>
      <c r="H9" s="861" t="s">
        <v>0</v>
      </c>
      <c r="I9" s="861" t="s">
        <v>0</v>
      </c>
      <c r="J9" s="1420">
        <v>4224</v>
      </c>
      <c r="K9" s="1420"/>
      <c r="L9" s="1420"/>
      <c r="M9" s="1420">
        <v>4904</v>
      </c>
      <c r="N9" s="1420"/>
      <c r="O9" s="1420"/>
      <c r="P9" s="1420"/>
      <c r="Q9" s="1420">
        <v>4903</v>
      </c>
      <c r="R9" s="1420"/>
      <c r="S9" s="1420"/>
      <c r="T9" s="1420"/>
      <c r="U9" s="1420"/>
      <c r="V9" s="1420">
        <v>5201</v>
      </c>
      <c r="W9" s="1420"/>
      <c r="X9" s="1420"/>
      <c r="Y9" s="862">
        <v>5201</v>
      </c>
      <c r="AB9" s="859" t="str">
        <f t="shared" si="0"/>
        <v>Проход перекрытия универсальный утепленный ППУ-У (500*500, 590*590)</v>
      </c>
      <c r="AC9" s="836" t="str">
        <f>IFERROR(IF('Установка скидки'!$M$1=FALSE,B9*(1-$AC$1)/'Всп лист'!$B$2,ROUNDUP(B9*(1-$AC$1)/'Всп лист'!$C$3*'Всп лист'!$B$3*'Всп лист'!$B$4,0)),"-" )</f>
        <v>-</v>
      </c>
      <c r="AD9" s="860" t="str">
        <f>IFERROR(IF('Установка скидки'!$M$1=FALSE,C9*(1-$AC$1)/'Всп лист'!$B$2,ROUNDUP(C9*(1-$AC$1)/'Всп лист'!$C$3*'Всп лист'!$B$3*'Всп лист'!$B$4,0)),"-" )</f>
        <v>-</v>
      </c>
      <c r="AE9" s="861" t="str">
        <f>IFERROR(IF('Установка скидки'!$M$1=FALSE,D9*(1-$AC$1)/'Всп лист'!$B$2,ROUNDUP(D9*(1-$AC$1)/'Всп лист'!$C$3*'Всп лист'!$B$3*'Всп лист'!$B$4,0)),"-" )</f>
        <v>-</v>
      </c>
      <c r="AF9" s="861" t="str">
        <f>IFERROR(IF('Установка скидки'!$M$1=FALSE,E9*(1-$AC$1)/'Всп лист'!$B$2,ROUNDUP(E9*(1-$AC$1)/'Всп лист'!$C$3*'Всп лист'!$B$3*'Всп лист'!$B$4,0)),"-" )</f>
        <v>-</v>
      </c>
      <c r="AG9" s="861" t="str">
        <f>IFERROR(IF('Установка скидки'!$M$1=FALSE,F9*(1-$AC$1)/'Всп лист'!$B$2,ROUNDUP(F9*(1-$AC$1)/'Всп лист'!$C$3*'Всп лист'!$B$3*'Всп лист'!$B$4,0)),"-" )</f>
        <v>-</v>
      </c>
      <c r="AH9" s="861" t="str">
        <f>IFERROR(IF('Установка скидки'!$M$1=FALSE,G9*(1-$AC$1)/'Всп лист'!$B$2,ROUNDUP(G9*(1-$AC$1)/'Всп лист'!$C$3*'Всп лист'!$B$3*'Всп лист'!$B$4,0)),"-" )</f>
        <v>-</v>
      </c>
      <c r="AI9" s="861" t="str">
        <f>IFERROR(IF('Установка скидки'!$M$1=FALSE,H9*(1-$AC$1)/'Всп лист'!$B$2,ROUNDUP(H9*(1-$AC$1)/'Всп лист'!$C$3*'Всп лист'!$B$3*'Всп лист'!$B$4,0)),"-" )</f>
        <v>-</v>
      </c>
      <c r="AJ9" s="861" t="str">
        <f>IFERROR(IF('Установка скидки'!$M$1=FALSE,I9*(1-$AC$1)/'Всп лист'!$B$2,ROUNDUP(I9*(1-$AC$1)/'Всп лист'!$C$3*'Всп лист'!$B$3*'Всп лист'!$B$4,0)),"-" )</f>
        <v>-</v>
      </c>
      <c r="AK9" s="964">
        <f>IFERROR(IF('Установка скидки'!$M$1=FALSE,J9*(1-$AC$1)/'Всп лист'!$B$2,ROUNDUP(J9*(1-$AC$1)/'Всп лист'!$C$3*'Всп лист'!$B$3*'Всп лист'!$B$4,0)),"-" )</f>
        <v>4224</v>
      </c>
      <c r="AL9" s="964">
        <f t="shared" ref="AL9" si="1">IFERROR(K9*(1-$AC$1),"-")</f>
        <v>0</v>
      </c>
      <c r="AM9" s="964">
        <f t="shared" ref="AM9" si="2">IFERROR(L9*(1-$AC$1),"-")</f>
        <v>0</v>
      </c>
      <c r="AN9" s="1458">
        <f>IFERROR(IF('Установка скидки'!$M$1=FALSE,M9*(1-$AC$1)/'Всп лист'!$B$2,ROUNDUP(M9*(1-$AC$1)/'Всп лист'!$C$3*'Всп лист'!$B$3*'Всп лист'!$B$4,0)),"-" )</f>
        <v>4904</v>
      </c>
      <c r="AO9" s="1459"/>
      <c r="AP9" s="1459"/>
      <c r="AQ9" s="1460"/>
      <c r="AR9" s="1458">
        <f>IFERROR(IF('Установка скидки'!$M$1=FALSE,Q9*(1-$AC$1)/'Всп лист'!$B$2,ROUNDUP(Q9*(1-$AC$1)/'Всп лист'!$C$3*'Всп лист'!$B$3*'Всп лист'!$B$4,0)),"-" )</f>
        <v>4903</v>
      </c>
      <c r="AS9" s="1459"/>
      <c r="AT9" s="1459"/>
      <c r="AU9" s="1459"/>
      <c r="AV9" s="1460"/>
      <c r="AW9" s="1458">
        <f>IFERROR(IF('Установка скидки'!$M$1=FALSE,V9*(1-$AC$1)/'Всп лист'!$B$2,ROUNDUP(V9*(1-$AC$1)/'Всп лист'!$C$3*'Всп лист'!$B$3*'Всп лист'!$B$4,0)),"-" )</f>
        <v>5201</v>
      </c>
      <c r="AX9" s="1459"/>
      <c r="AY9" s="1460"/>
      <c r="AZ9" s="862">
        <f>IFERROR(IF('Установка скидки'!$M$1=FALSE,Y9*(1-$AC$1)/'Всп лист'!$B$2,ROUNDUP(Y9*(1-$AC$1)/'Всп лист'!$C$3*'Всп лист'!$B$3*'Всп лист'!$B$4,0)),"-" )</f>
        <v>5201</v>
      </c>
    </row>
    <row r="10" spans="1:52" ht="18.75" customHeight="1" x14ac:dyDescent="0.2">
      <c r="A10" s="856" t="s">
        <v>9</v>
      </c>
      <c r="B10" s="1412">
        <v>597</v>
      </c>
      <c r="C10" s="1412"/>
      <c r="D10" s="1412"/>
      <c r="E10" s="1412"/>
      <c r="F10" s="1412"/>
      <c r="G10" s="1412"/>
      <c r="H10" s="1412"/>
      <c r="I10" s="1412"/>
      <c r="J10" s="1412"/>
      <c r="K10" s="1412"/>
      <c r="L10" s="1412"/>
      <c r="M10" s="1412"/>
      <c r="N10" s="1412"/>
      <c r="O10" s="1412"/>
      <c r="P10" s="1412"/>
      <c r="Q10" s="1412"/>
      <c r="R10" s="1412"/>
      <c r="S10" s="1412"/>
      <c r="T10" s="1412"/>
      <c r="U10" s="1412"/>
      <c r="V10" s="1412"/>
      <c r="W10" s="1412"/>
      <c r="X10" s="1412"/>
      <c r="Y10" s="1412"/>
      <c r="AB10" s="856" t="str">
        <f t="shared" si="0"/>
        <v>Комплект теплоизоляционный 80х400 для ППУ - Р 500х500</v>
      </c>
      <c r="AC10" s="1465">
        <f>IFERROR(IF('Установка скидки'!$M$1=FALSE,B10*(1-$AC$1)/'Всп лист'!$B$2,ROUNDUP(B10*(1-$AC$1)/'Всп лист'!$C$3*'Всп лист'!$B$3*'Всп лист'!$B$4,0)),"-" )</f>
        <v>597</v>
      </c>
      <c r="AD10" s="1466"/>
      <c r="AE10" s="1466"/>
      <c r="AF10" s="1466"/>
      <c r="AG10" s="1466"/>
      <c r="AH10" s="1466"/>
      <c r="AI10" s="1466"/>
      <c r="AJ10" s="1466"/>
      <c r="AK10" s="1466"/>
      <c r="AL10" s="1466"/>
      <c r="AM10" s="1466"/>
      <c r="AN10" s="1466"/>
      <c r="AO10" s="1466"/>
      <c r="AP10" s="1466"/>
      <c r="AQ10" s="1466"/>
      <c r="AR10" s="1466"/>
      <c r="AS10" s="1466"/>
      <c r="AT10" s="1466"/>
      <c r="AU10" s="1466"/>
      <c r="AV10" s="1466"/>
      <c r="AW10" s="1466"/>
      <c r="AX10" s="1466"/>
      <c r="AY10" s="1466"/>
      <c r="AZ10" s="1467"/>
    </row>
    <row r="11" spans="1:52" ht="18.75" customHeight="1" x14ac:dyDescent="0.2">
      <c r="A11" s="863" t="s">
        <v>26</v>
      </c>
      <c r="B11" s="1413">
        <v>3752</v>
      </c>
      <c r="C11" s="1413"/>
      <c r="D11" s="1413"/>
      <c r="E11" s="1413"/>
      <c r="F11" s="1413"/>
      <c r="G11" s="837" t="s">
        <v>0</v>
      </c>
      <c r="H11" s="1413">
        <v>4481</v>
      </c>
      <c r="I11" s="1413"/>
      <c r="J11" s="1413"/>
      <c r="K11" s="1413"/>
      <c r="L11" s="837" t="s">
        <v>0</v>
      </c>
      <c r="M11" s="1413">
        <v>5227</v>
      </c>
      <c r="N11" s="1413"/>
      <c r="O11" s="1413"/>
      <c r="P11" s="1413"/>
      <c r="Q11" s="1413">
        <v>7262</v>
      </c>
      <c r="R11" s="1413"/>
      <c r="S11" s="1413"/>
      <c r="T11" s="1413"/>
      <c r="U11" s="1413">
        <v>7205</v>
      </c>
      <c r="V11" s="1413"/>
      <c r="W11" s="1413"/>
      <c r="X11" s="837" t="s">
        <v>0</v>
      </c>
      <c r="Y11" s="864" t="s">
        <v>0</v>
      </c>
      <c r="AB11" s="863" t="str">
        <f t="shared" ref="AB11:AB28" si="3">A11</f>
        <v>Проход кровли универсальный 30-45 гр.</v>
      </c>
      <c r="AC11" s="1452">
        <f>IFERROR(IF('Установка скидки'!$M$1=FALSE,B11*(1-$AC$1)/'Всп лист'!$B$2,ROUNDUP(B11*(1-$AC$1)/'Всп лист'!$C$3*'Всп лист'!$B$3*'Всп лист'!$B$4,0)),"-" )</f>
        <v>3752</v>
      </c>
      <c r="AD11" s="1453"/>
      <c r="AE11" s="1453"/>
      <c r="AF11" s="1453"/>
      <c r="AG11" s="1418"/>
      <c r="AH11" s="837" t="str">
        <f>IFERROR(IF('Установка скидки'!$M$1=FALSE,G11*(1-$AC$1)/'Всп лист'!$B$2,ROUNDUP(G11*(1-$AC$1)/'Всп лист'!$C$3*'Всп лист'!$B$3*'Всп лист'!$B$4,0)),"-" )</f>
        <v>-</v>
      </c>
      <c r="AI11" s="1454">
        <f>IFERROR(IF('Установка скидки'!$M$1=FALSE,H11*(1-$AC$1)/'Всп лист'!$B$2,ROUNDUP(H11*(1-$AC$1)/'Всп лист'!$C$3*'Всп лист'!$B$3*'Всп лист'!$B$4,0)),"-" )</f>
        <v>4481</v>
      </c>
      <c r="AJ11" s="1453"/>
      <c r="AK11" s="1453"/>
      <c r="AL11" s="1418"/>
      <c r="AM11" s="837" t="str">
        <f>IFERROR(IF('Установка скидки'!$M$1=FALSE,L11*(1-$AC$1)/'Всп лист'!$B$2,ROUNDUP(L11*(1-$AC$1)/'Всп лист'!$C$3*'Всп лист'!$B$3*'Всп лист'!$B$4,0)),"-" )</f>
        <v>-</v>
      </c>
      <c r="AN11" s="1454">
        <f>IFERROR(IF('Установка скидки'!$M$1=FALSE,M11*(1-$AC$1)/'Всп лист'!$B$2,ROUNDUP(M11*(1-$AC$1)/'Всп лист'!$C$3*'Всп лист'!$B$3*'Всп лист'!$B$4,0)),"-" )</f>
        <v>5227</v>
      </c>
      <c r="AO11" s="1453"/>
      <c r="AP11" s="1453"/>
      <c r="AQ11" s="1418"/>
      <c r="AR11" s="1454">
        <f>IFERROR(IF('Установка скидки'!$M$1=FALSE,Q11*(1-$AC$1)/'Всп лист'!$B$2,ROUNDUP(Q11*(1-$AC$1)/'Всп лист'!$C$3*'Всп лист'!$B$3*'Всп лист'!$B$4,0)),"-" )</f>
        <v>7262</v>
      </c>
      <c r="AS11" s="1453"/>
      <c r="AT11" s="1453"/>
      <c r="AU11" s="1418"/>
      <c r="AV11" s="1454">
        <f>IFERROR(IF('Установка скидки'!$M$1=FALSE,U11*(1-$AC$1)/'Всп лист'!$B$2,ROUNDUP(U11*(1-$AC$1)/'Всп лист'!$C$3*'Всп лист'!$B$3*'Всп лист'!$B$4,0)),"-" )</f>
        <v>7205</v>
      </c>
      <c r="AW11" s="1453"/>
      <c r="AX11" s="1418"/>
      <c r="AY11" s="837" t="str">
        <f>IFERROR(IF('Установка скидки'!$M$1=FALSE,X11*(1-$AC$1)/'Всп лист'!$B$2,ROUNDUP(X11*(1-$AC$1)/'Всп лист'!$C$3*'Всп лист'!$B$3*'Всп лист'!$B$4,0)),"-" )</f>
        <v>-</v>
      </c>
      <c r="AZ11" s="864" t="str">
        <f>IFERROR(IF('Установка скидки'!$M$1=FALSE,Y11*(1-$AC$1)/'Всп лист'!$B$2,ROUNDUP(Y11*(1-$AC$1)/'Всп лист'!$C$3*'Всп лист'!$B$3*'Всп лист'!$B$4,0)),"-" )</f>
        <v>-</v>
      </c>
    </row>
    <row r="12" spans="1:52" ht="18.75" customHeight="1" x14ac:dyDescent="0.2">
      <c r="A12" s="865" t="s">
        <v>286</v>
      </c>
      <c r="B12" s="1414" t="s">
        <v>0</v>
      </c>
      <c r="C12" s="1414"/>
      <c r="D12" s="1414"/>
      <c r="E12" s="1414"/>
      <c r="F12" s="1414"/>
      <c r="G12" s="867" t="s">
        <v>0</v>
      </c>
      <c r="H12" s="1414" t="s">
        <v>0</v>
      </c>
      <c r="I12" s="1414"/>
      <c r="J12" s="1414"/>
      <c r="K12" s="1414"/>
      <c r="L12" s="867" t="s">
        <v>0</v>
      </c>
      <c r="M12" s="1415">
        <v>4656</v>
      </c>
      <c r="N12" s="1415"/>
      <c r="O12" s="1415"/>
      <c r="P12" s="1415"/>
      <c r="Q12" s="1416" t="s">
        <v>0</v>
      </c>
      <c r="R12" s="1416"/>
      <c r="S12" s="1416"/>
      <c r="T12" s="1416"/>
      <c r="U12" s="1417">
        <v>6482</v>
      </c>
      <c r="V12" s="1417"/>
      <c r="W12" s="1417"/>
      <c r="X12" s="867" t="s">
        <v>0</v>
      </c>
      <c r="Y12" s="868" t="s">
        <v>0</v>
      </c>
      <c r="AB12" s="865" t="str">
        <f t="shared" si="3"/>
        <v>Проход кровли универсальный  0-15 гр.</v>
      </c>
      <c r="AC12" s="1445" t="str">
        <f>IFERROR(IF('Установка скидки'!$M$1=FALSE,B12*(1-$AC$1)/'Всп лист'!$B$2,ROUNDUP(B12*(1-$AC$1)/'Всп лист'!$C$3*'Всп лист'!$B$3*'Всп лист'!$B$4,0)),"-" )</f>
        <v>-</v>
      </c>
      <c r="AD12" s="1446"/>
      <c r="AE12" s="1446"/>
      <c r="AF12" s="1446"/>
      <c r="AG12" s="1447"/>
      <c r="AH12" s="867" t="str">
        <f>IFERROR(IF('Установка скидки'!$M$1=FALSE,G12*(1-$AC$1)/'Всп лист'!$B$2,ROUNDUP(G12*(1-$AC$1)/'Всп лист'!$C$3*'Всп лист'!$B$3*'Всп лист'!$B$4,0)),"-" )</f>
        <v>-</v>
      </c>
      <c r="AI12" s="1448" t="str">
        <f>IFERROR(IF('Установка скидки'!$M$1=FALSE,H12*(1-$AC$1)/'Всп лист'!$B$2,ROUNDUP(H12*(1-$AC$1)/'Всп лист'!$C$3*'Всп лист'!$B$3*'Всп лист'!$B$4,0)),"-" )</f>
        <v>-</v>
      </c>
      <c r="AJ12" s="1446"/>
      <c r="AK12" s="1446"/>
      <c r="AL12" s="1447"/>
      <c r="AM12" s="867" t="str">
        <f>IFERROR(IF('Установка скидки'!$M$1=FALSE,L12*(1-$AC$1)/'Всп лист'!$B$2,ROUNDUP(L12*(1-$AC$1)/'Всп лист'!$C$3*'Всп лист'!$B$3*'Всп лист'!$B$4,0)),"-" )</f>
        <v>-</v>
      </c>
      <c r="AN12" s="1435">
        <f>IFERROR(IF('Установка скидки'!$M$1=FALSE,M12*(1-$AC$1)/'Всп лист'!$B$2,ROUNDUP(M12*(1-$AC$1)/'Всп лист'!$C$3*'Всп лист'!$B$3*'Всп лист'!$B$4,0)),"-" )</f>
        <v>4656</v>
      </c>
      <c r="AO12" s="1436"/>
      <c r="AP12" s="1436"/>
      <c r="AQ12" s="1437"/>
      <c r="AR12" s="1449" t="str">
        <f>IFERROR(IF('Установка скидки'!$M$1=FALSE,Q12*(1-$AC$1)/'Всп лист'!$B$2,ROUNDUP(Q12*(1-$AC$1)/'Всп лист'!$C$3*'Всп лист'!$B$3*'Всп лист'!$B$4,0)),"-" )</f>
        <v>-</v>
      </c>
      <c r="AS12" s="1450"/>
      <c r="AT12" s="1450"/>
      <c r="AU12" s="1451"/>
      <c r="AV12" s="1435">
        <f>IFERROR(IF('Установка скидки'!$M$1=FALSE,U12*(1-$AC$1)/'Всп лист'!$B$2,ROUNDUP(U12*(1-$AC$1)/'Всп лист'!$C$3*'Всп лист'!$B$3*'Всп лист'!$B$4,0)),"-" )</f>
        <v>6482</v>
      </c>
      <c r="AW12" s="1436"/>
      <c r="AX12" s="1437"/>
      <c r="AY12" s="867" t="str">
        <f>IFERROR(IF('Установка скидки'!$M$1=FALSE,X12*(1-$AC$1)/'Всп лист'!$B$2,ROUNDUP(X12*(1-$AC$1)/'Всп лист'!$C$3*'Всп лист'!$B$3*'Всп лист'!$B$4,0)),"-" )</f>
        <v>-</v>
      </c>
      <c r="AZ12" s="868" t="str">
        <f>IFERROR(IF('Установка скидки'!$M$1=FALSE,Y12*(1-$AC$1)/'Всп лист'!$B$2,ROUNDUP(Y12*(1-$AC$1)/'Всп лист'!$C$3*'Всп лист'!$B$3*'Всп лист'!$B$4,0)),"-" )</f>
        <v>-</v>
      </c>
    </row>
    <row r="13" spans="1:52" ht="18.75" customHeight="1" x14ac:dyDescent="0.2">
      <c r="A13" s="863" t="s">
        <v>27</v>
      </c>
      <c r="B13" s="1413">
        <v>4331</v>
      </c>
      <c r="C13" s="1413"/>
      <c r="D13" s="1413"/>
      <c r="E13" s="1413"/>
      <c r="F13" s="1413"/>
      <c r="G13" s="837" t="s">
        <v>0</v>
      </c>
      <c r="H13" s="1413">
        <v>4776</v>
      </c>
      <c r="I13" s="1413"/>
      <c r="J13" s="1413"/>
      <c r="K13" s="1413"/>
      <c r="L13" s="869" t="s">
        <v>0</v>
      </c>
      <c r="M13" s="1413">
        <v>5511</v>
      </c>
      <c r="N13" s="1413"/>
      <c r="O13" s="1413"/>
      <c r="P13" s="870" t="s">
        <v>0</v>
      </c>
      <c r="Q13" s="837" t="s">
        <v>0</v>
      </c>
      <c r="R13" s="837" t="s">
        <v>0</v>
      </c>
      <c r="S13" s="837" t="s">
        <v>0</v>
      </c>
      <c r="T13" s="1418">
        <v>6628</v>
      </c>
      <c r="U13" s="1418"/>
      <c r="V13" s="1418"/>
      <c r="W13" s="1418"/>
      <c r="X13" s="837" t="s">
        <v>0</v>
      </c>
      <c r="Y13" s="864" t="s">
        <v>0</v>
      </c>
      <c r="AB13" s="863" t="str">
        <f t="shared" si="3"/>
        <v>Опора монтажная универсальная</v>
      </c>
      <c r="AC13" s="1452">
        <f>IFERROR(IF('Установка скидки'!$M$1=FALSE,B13*(1-$AC$1)/'Всп лист'!$B$2,ROUNDUP(B13*(1-$AC$1)/'Всп лист'!$C$3*'Всп лист'!$B$3*'Всп лист'!$B$4,0)),"-" )</f>
        <v>4331</v>
      </c>
      <c r="AD13" s="1453"/>
      <c r="AE13" s="1453"/>
      <c r="AF13" s="1453"/>
      <c r="AG13" s="1418"/>
      <c r="AH13" s="837" t="str">
        <f>IFERROR(IF('Установка скидки'!$M$1=FALSE,G13*(1-$AC$1)/'Всп лист'!$B$2,ROUNDUP(G13*(1-$AC$1)/'Всп лист'!$C$3*'Всп лист'!$B$3*'Всп лист'!$B$4,0)),"-" )</f>
        <v>-</v>
      </c>
      <c r="AI13" s="1454">
        <f>IFERROR(IF('Установка скидки'!$M$1=FALSE,H13*(1-$AC$1)/'Всп лист'!$B$2,ROUNDUP(H13*(1-$AC$1)/'Всп лист'!$C$3*'Всп лист'!$B$3*'Всп лист'!$B$4,0)),"-" )</f>
        <v>4776</v>
      </c>
      <c r="AJ13" s="1453"/>
      <c r="AK13" s="1453"/>
      <c r="AL13" s="1418"/>
      <c r="AM13" s="869" t="str">
        <f>IFERROR(IF('Установка скидки'!$M$1=FALSE,L13*(1-$AC$1)/'Всп лист'!$B$2,ROUNDUP(L13*(1-$AC$1)/'Всп лист'!$C$3*'Всп лист'!$B$3*'Всп лист'!$B$4,0)),"-" )</f>
        <v>-</v>
      </c>
      <c r="AN13" s="1454">
        <f>IFERROR(IF('Установка скидки'!$M$1=FALSE,M13*(1-$AC$1)/'Всп лист'!$B$2,ROUNDUP(M13*(1-$AC$1)/'Всп лист'!$C$3*'Всп лист'!$B$3*'Всп лист'!$B$4,0)),"-" )</f>
        <v>5511</v>
      </c>
      <c r="AO13" s="1453"/>
      <c r="AP13" s="1418"/>
      <c r="AQ13" s="870" t="str">
        <f>IFERROR(IF('Установка скидки'!$M$1=FALSE,P13*(1-$AC$1)/'Всп лист'!$B$2,ROUNDUP(P13*(1-$AC$1)/'Всп лист'!$C$3*'Всп лист'!$B$3*'Всп лист'!$B$4,0)),"-" )</f>
        <v>-</v>
      </c>
      <c r="AR13" s="837" t="str">
        <f>IFERROR(IF('Установка скидки'!$M$1=FALSE,Q13*(1-$AC$1)/'Всп лист'!$B$2,ROUNDUP(Q13*(1-$AC$1)/'Всп лист'!$C$3*'Всп лист'!$B$3*'Всп лист'!$B$4,0)),"-" )</f>
        <v>-</v>
      </c>
      <c r="AS13" s="837" t="str">
        <f>IFERROR(IF('Установка скидки'!$M$1=FALSE,R13*(1-$AC$1)/'Всп лист'!$B$2,ROUNDUP(R13*(1-$AC$1)/'Всп лист'!$C$3*'Всп лист'!$B$3*'Всп лист'!$B$4,0)),"-" )</f>
        <v>-</v>
      </c>
      <c r="AT13" s="837" t="str">
        <f>IFERROR(IF('Установка скидки'!$M$1=FALSE,S13*(1-$AC$1)/'Всп лист'!$B$2,ROUNDUP(S13*(1-$AC$1)/'Всп лист'!$C$3*'Всп лист'!$B$3*'Всп лист'!$B$4,0)),"-" )</f>
        <v>-</v>
      </c>
      <c r="AU13" s="1454">
        <f>IFERROR(IF('Установка скидки'!$M$1=FALSE,T13*(1-$AC$1)/'Всп лист'!$B$2,ROUNDUP(T13*(1-$AC$1)/'Всп лист'!$C$3*'Всп лист'!$B$3*'Всп лист'!$B$4,0)),"-" )</f>
        <v>6628</v>
      </c>
      <c r="AV13" s="1453"/>
      <c r="AW13" s="1453"/>
      <c r="AX13" s="1418"/>
      <c r="AY13" s="837" t="str">
        <f>IFERROR(IF('Установка скидки'!$M$1=FALSE,X13*(1-$AC$1)/'Всп лист'!$B$2,ROUNDUP(X13*(1-$AC$1)/'Всп лист'!$C$3*'Всп лист'!$B$3*'Всп лист'!$B$4,0)),"-" )</f>
        <v>-</v>
      </c>
      <c r="AZ13" s="864" t="str">
        <f>IFERROR(IF('Установка скидки'!$M$1=FALSE,Y13*(1-$AC$1)/'Всп лист'!$B$2,ROUNDUP(Y13*(1-$AC$1)/'Всп лист'!$C$3*'Всп лист'!$B$3*'Всп лист'!$B$4,0)),"-" )</f>
        <v>-</v>
      </c>
    </row>
    <row r="14" spans="1:52" ht="18.75" customHeight="1" x14ac:dyDescent="0.2">
      <c r="A14" s="865" t="s">
        <v>52</v>
      </c>
      <c r="B14" s="871">
        <v>204</v>
      </c>
      <c r="C14" s="871">
        <v>239</v>
      </c>
      <c r="D14" s="872">
        <v>266</v>
      </c>
      <c r="E14" s="873" t="s">
        <v>619</v>
      </c>
      <c r="F14" s="871">
        <v>289</v>
      </c>
      <c r="G14" s="873" t="s">
        <v>619</v>
      </c>
      <c r="H14" s="871">
        <v>315</v>
      </c>
      <c r="I14" s="873" t="s">
        <v>619</v>
      </c>
      <c r="J14" s="873" t="s">
        <v>619</v>
      </c>
      <c r="K14" s="871">
        <v>611</v>
      </c>
      <c r="L14" s="873" t="s">
        <v>619</v>
      </c>
      <c r="M14" s="871">
        <v>656</v>
      </c>
      <c r="N14" s="874" t="s">
        <v>0</v>
      </c>
      <c r="O14" s="871">
        <v>687</v>
      </c>
      <c r="P14" s="873" t="s">
        <v>0</v>
      </c>
      <c r="Q14" s="873" t="s">
        <v>0</v>
      </c>
      <c r="R14" s="873" t="s">
        <v>0</v>
      </c>
      <c r="S14" s="873" t="s">
        <v>0</v>
      </c>
      <c r="T14" s="875">
        <v>1220</v>
      </c>
      <c r="U14" s="873" t="s">
        <v>0</v>
      </c>
      <c r="V14" s="873" t="s">
        <v>0</v>
      </c>
      <c r="W14" s="873" t="s">
        <v>0</v>
      </c>
      <c r="X14" s="873" t="s">
        <v>0</v>
      </c>
      <c r="Y14" s="876" t="s">
        <v>0</v>
      </c>
      <c r="AB14" s="865" t="str">
        <f t="shared" si="3"/>
        <v xml:space="preserve">Уплотнительное кольцо силиконовое </v>
      </c>
      <c r="AC14" s="871">
        <f>IFERROR(IF('Установка скидки'!$M$1=FALSE,B14*(1-$AC$1)/'Всп лист'!$B$2,ROUNDUP(B14*(1-$AC$1)/'Всп лист'!$C$3*'Всп лист'!$B$3*'Всп лист'!$B$4,0)),"-" )</f>
        <v>204</v>
      </c>
      <c r="AD14" s="871">
        <f>IFERROR(IF('Установка скидки'!$M$1=FALSE,C14*(1-$AC$1)/'Всп лист'!$B$2,ROUNDUP(C14*(1-$AC$1)/'Всп лист'!$C$3*'Всп лист'!$B$3*'Всп лист'!$B$4,0)),"-" )</f>
        <v>239</v>
      </c>
      <c r="AE14" s="872">
        <f>IFERROR(IF('Установка скидки'!$M$1=FALSE,D14*(1-$AC$1)/'Всп лист'!$B$2,ROUNDUP(D14*(1-$AC$1)/'Всп лист'!$C$3*'Всп лист'!$B$3*'Всп лист'!$B$4,0)),"-" )</f>
        <v>266</v>
      </c>
      <c r="AF14" s="873" t="str">
        <f>IFERROR(IF('Установка скидки'!$M$1=FALSE,E14*(1-$AC$1)/'Всп лист'!$B$2,ROUNDUP(E14*(1-$AC$1)/'Всп лист'!$C$3*'Всп лист'!$B$3*'Всп лист'!$B$4,0)),"-" )</f>
        <v>-</v>
      </c>
      <c r="AG14" s="871">
        <f>IFERROR(IF('Установка скидки'!$M$1=FALSE,F14*(1-$AC$1)/'Всп лист'!$B$2,ROUNDUP(F14*(1-$AC$1)/'Всп лист'!$C$3*'Всп лист'!$B$3*'Всп лист'!$B$4,0)),"-" )</f>
        <v>289</v>
      </c>
      <c r="AH14" s="873" t="str">
        <f>IFERROR(IF('Установка скидки'!$M$1=FALSE,G14*(1-$AC$1)/'Всп лист'!$B$2,ROUNDUP(G14*(1-$AC$1)/'Всп лист'!$C$3*'Всп лист'!$B$3*'Всп лист'!$B$4,0)),"-" )</f>
        <v>-</v>
      </c>
      <c r="AI14" s="871">
        <f>IFERROR(IF('Установка скидки'!$M$1=FALSE,H14*(1-$AC$1)/'Всп лист'!$B$2,ROUNDUP(H14*(1-$AC$1)/'Всп лист'!$C$3*'Всп лист'!$B$3*'Всп лист'!$B$4,0)),"-" )</f>
        <v>315</v>
      </c>
      <c r="AJ14" s="873" t="str">
        <f>IFERROR(IF('Установка скидки'!$M$1=FALSE,I14*(1-$AC$1)/'Всп лист'!$B$2,ROUNDUP(I14*(1-$AC$1)/'Всп лист'!$C$3*'Всп лист'!$B$3*'Всп лист'!$B$4,0)),"-" )</f>
        <v>-</v>
      </c>
      <c r="AK14" s="873" t="str">
        <f>IFERROR(IF('Установка скидки'!$M$1=FALSE,J14*(1-$AC$1)/'Всп лист'!$B$2,ROUNDUP(J14*(1-$AC$1)/'Всп лист'!$C$3*'Всп лист'!$B$3*'Всп лист'!$B$4,0)),"-" )</f>
        <v>-</v>
      </c>
      <c r="AL14" s="871">
        <f>IFERROR(IF('Установка скидки'!$M$1=FALSE,K14*(1-$AC$1)/'Всп лист'!$B$2,ROUNDUP(K14*(1-$AC$1)/'Всп лист'!$C$3*'Всп лист'!$B$3*'Всп лист'!$B$4,0)),"-" )</f>
        <v>611</v>
      </c>
      <c r="AM14" s="873" t="str">
        <f>IFERROR(IF('Установка скидки'!$M$1=FALSE,L14*(1-$AC$1)/'Всп лист'!$B$2,ROUNDUP(L14*(1-$AC$1)/'Всп лист'!$C$3*'Всп лист'!$B$3*'Всп лист'!$B$4,0)),"-" )</f>
        <v>-</v>
      </c>
      <c r="AN14" s="871">
        <f>IFERROR(IF('Установка скидки'!$M$1=FALSE,M14*(1-$AC$1)/'Всп лист'!$B$2,ROUNDUP(M14*(1-$AC$1)/'Всп лист'!$C$3*'Всп лист'!$B$3*'Всп лист'!$B$4,0)),"-" )</f>
        <v>656</v>
      </c>
      <c r="AO14" s="874" t="str">
        <f>IFERROR(IF('Установка скидки'!$M$1=FALSE,N14*(1-$AC$1)/'Всп лист'!$B$2,ROUNDUP(N14*(1-$AC$1)/'Всп лист'!$C$3*'Всп лист'!$B$3*'Всп лист'!$B$4,0)),"-" )</f>
        <v>-</v>
      </c>
      <c r="AP14" s="871">
        <f>IFERROR(IF('Установка скидки'!$M$1=FALSE,O14*(1-$AC$1)/'Всп лист'!$B$2,ROUNDUP(O14*(1-$AC$1)/'Всп лист'!$C$3*'Всп лист'!$B$3*'Всп лист'!$B$4,0)),"-" )</f>
        <v>687</v>
      </c>
      <c r="AQ14" s="873" t="str">
        <f>IFERROR(IF('Установка скидки'!$M$1=FALSE,P14*(1-$AC$1)/'Всп лист'!$B$2,ROUNDUP(P14*(1-$AC$1)/'Всп лист'!$C$3*'Всп лист'!$B$3*'Всп лист'!$B$4,0)),"-" )</f>
        <v>-</v>
      </c>
      <c r="AR14" s="873" t="str">
        <f>IFERROR(IF('Установка скидки'!$M$1=FALSE,Q14*(1-$AC$1)/'Всп лист'!$B$2,ROUNDUP(Q14*(1-$AC$1)/'Всп лист'!$C$3*'Всп лист'!$B$3*'Всп лист'!$B$4,0)),"-" )</f>
        <v>-</v>
      </c>
      <c r="AS14" s="873" t="str">
        <f>IFERROR(IF('Установка скидки'!$M$1=FALSE,R14*(1-$AC$1)/'Всп лист'!$B$2,ROUNDUP(R14*(1-$AC$1)/'Всп лист'!$C$3*'Всп лист'!$B$3*'Всп лист'!$B$4,0)),"-" )</f>
        <v>-</v>
      </c>
      <c r="AT14" s="873" t="str">
        <f>IFERROR(IF('Установка скидки'!$M$1=FALSE,S14*(1-$AC$1)/'Всп лист'!$B$2,ROUNDUP(S14*(1-$AC$1)/'Всп лист'!$C$3*'Всп лист'!$B$3*'Всп лист'!$B$4,0)),"-" )</f>
        <v>-</v>
      </c>
      <c r="AU14" s="875">
        <f>IFERROR(IF('Установка скидки'!$M$1=FALSE,T14*(1-$AC$1)/'Всп лист'!$B$2,ROUNDUP(T14*(1-$AC$1)/'Всп лист'!$C$3*'Всп лист'!$B$3*'Всп лист'!$B$4,0)),"-" )</f>
        <v>1220</v>
      </c>
      <c r="AV14" s="873" t="str">
        <f>IFERROR(IF('Установка скидки'!$M$1=FALSE,U14*(1-$AC$1)/'Всп лист'!$B$2,ROUNDUP(U14*(1-$AC$1)/'Всп лист'!$C$3*'Всп лист'!$B$3*'Всп лист'!$B$4,0)),"-" )</f>
        <v>-</v>
      </c>
      <c r="AW14" s="873" t="str">
        <f>IFERROR(IF('Установка скидки'!$M$1=FALSE,V14*(1-$AC$1)/'Всп лист'!$B$2,ROUNDUP(V14*(1-$AC$1)/'Всп лист'!$C$3*'Всп лист'!$B$3*'Всп лист'!$B$4,0)),"-" )</f>
        <v>-</v>
      </c>
      <c r="AX14" s="873" t="str">
        <f>IFERROR(IF('Установка скидки'!$M$1=FALSE,W14*(1-$AC$1)/'Всп лист'!$B$2,ROUNDUP(W14*(1-$AC$1)/'Всп лист'!$C$3*'Всп лист'!$B$3*'Всп лист'!$B$4,0)),"-" )</f>
        <v>-</v>
      </c>
      <c r="AY14" s="873" t="str">
        <f>IFERROR(IF('Установка скидки'!$M$1=FALSE,X14*(1-$AC$1)/'Всп лист'!$B$2,ROUNDUP(X14*(1-$AC$1)/'Всп лист'!$C$3*'Всп лист'!$B$3*'Всп лист'!$B$4,0)),"-" )</f>
        <v>-</v>
      </c>
      <c r="AZ14" s="876" t="str">
        <f>IFERROR(IF('Установка скидки'!$M$1=FALSE,Y14*(1-$AC$1)/'Всп лист'!$B$2,ROUNDUP(Y14*(1-$AC$1)/'Всп лист'!$C$3*'Всп лист'!$B$3*'Всп лист'!$B$4,0)),"-" )</f>
        <v>-</v>
      </c>
    </row>
    <row r="15" spans="1:52" s="838" customFormat="1" ht="18.75" customHeight="1" x14ac:dyDescent="0.2">
      <c r="A15" s="863" t="s">
        <v>28</v>
      </c>
      <c r="B15" s="836" t="s">
        <v>0</v>
      </c>
      <c r="C15" s="836" t="s">
        <v>0</v>
      </c>
      <c r="D15" s="836" t="s">
        <v>0</v>
      </c>
      <c r="E15" s="836" t="s">
        <v>0</v>
      </c>
      <c r="F15" s="836" t="s">
        <v>0</v>
      </c>
      <c r="G15" s="836" t="s">
        <v>0</v>
      </c>
      <c r="H15" s="836" t="s">
        <v>0</v>
      </c>
      <c r="I15" s="836" t="s">
        <v>0</v>
      </c>
      <c r="J15" s="836" t="s">
        <v>0</v>
      </c>
      <c r="K15" s="836" t="s">
        <v>0</v>
      </c>
      <c r="L15" s="836" t="s">
        <v>0</v>
      </c>
      <c r="M15" s="836" t="s">
        <v>0</v>
      </c>
      <c r="N15" s="836" t="s">
        <v>0</v>
      </c>
      <c r="O15" s="837" t="s">
        <v>0</v>
      </c>
      <c r="P15" s="891">
        <v>303</v>
      </c>
      <c r="Q15" s="836" t="s">
        <v>0</v>
      </c>
      <c r="R15" s="836" t="s">
        <v>0</v>
      </c>
      <c r="S15" s="836" t="s">
        <v>0</v>
      </c>
      <c r="T15" s="891">
        <v>324</v>
      </c>
      <c r="U15" s="836" t="s">
        <v>0</v>
      </c>
      <c r="V15" s="891">
        <v>356</v>
      </c>
      <c r="W15" s="891">
        <v>370</v>
      </c>
      <c r="X15" s="836" t="s">
        <v>0</v>
      </c>
      <c r="Y15" s="864" t="s">
        <v>0</v>
      </c>
      <c r="AB15" s="863" t="str">
        <f t="shared" si="3"/>
        <v>Хомут растяжки</v>
      </c>
      <c r="AC15" s="836" t="str">
        <f>IFERROR(IF('Установка скидки'!$M$1=FALSE,B15*(1-$AC$1)/'Всп лист'!$B$2,ROUNDUP(B15*(1-$AC$1)/'Всп лист'!$C$3*'Всп лист'!$B$3*'Всп лист'!$B$4,0)),"-" )</f>
        <v>-</v>
      </c>
      <c r="AD15" s="836" t="str">
        <f>IFERROR(IF('Установка скидки'!$M$1=FALSE,C15*(1-$AC$1)/'Всп лист'!$B$2,ROUNDUP(C15*(1-$AC$1)/'Всп лист'!$C$3*'Всп лист'!$B$3*'Всп лист'!$B$4,0)),"-" )</f>
        <v>-</v>
      </c>
      <c r="AE15" s="836" t="str">
        <f>IFERROR(IF('Установка скидки'!$M$1=FALSE,D15*(1-$AC$1)/'Всп лист'!$B$2,ROUNDUP(D15*(1-$AC$1)/'Всп лист'!$C$3*'Всп лист'!$B$3*'Всп лист'!$B$4,0)),"-" )</f>
        <v>-</v>
      </c>
      <c r="AF15" s="836" t="str">
        <f>IFERROR(IF('Установка скидки'!$M$1=FALSE,E15*(1-$AC$1)/'Всп лист'!$B$2,ROUNDUP(E15*(1-$AC$1)/'Всп лист'!$C$3*'Всп лист'!$B$3*'Всп лист'!$B$4,0)),"-" )</f>
        <v>-</v>
      </c>
      <c r="AG15" s="836" t="str">
        <f>IFERROR(IF('Установка скидки'!$M$1=FALSE,F15*(1-$AC$1)/'Всп лист'!$B$2,ROUNDUP(F15*(1-$AC$1)/'Всп лист'!$C$3*'Всп лист'!$B$3*'Всп лист'!$B$4,0)),"-" )</f>
        <v>-</v>
      </c>
      <c r="AH15" s="836" t="str">
        <f>IFERROR(IF('Установка скидки'!$M$1=FALSE,G15*(1-$AC$1)/'Всп лист'!$B$2,ROUNDUP(G15*(1-$AC$1)/'Всп лист'!$C$3*'Всп лист'!$B$3*'Всп лист'!$B$4,0)),"-" )</f>
        <v>-</v>
      </c>
      <c r="AI15" s="836" t="str">
        <f>IFERROR(IF('Установка скидки'!$M$1=FALSE,H15*(1-$AC$1)/'Всп лист'!$B$2,ROUNDUP(H15*(1-$AC$1)/'Всп лист'!$C$3*'Всп лист'!$B$3*'Всп лист'!$B$4,0)),"-" )</f>
        <v>-</v>
      </c>
      <c r="AJ15" s="836" t="str">
        <f>IFERROR(IF('Установка скидки'!$M$1=FALSE,I15*(1-$AC$1)/'Всп лист'!$B$2,ROUNDUP(I15*(1-$AC$1)/'Всп лист'!$C$3*'Всп лист'!$B$3*'Всп лист'!$B$4,0)),"-" )</f>
        <v>-</v>
      </c>
      <c r="AK15" s="836" t="str">
        <f>IFERROR(IF('Установка скидки'!$M$1=FALSE,J15*(1-$AC$1)/'Всп лист'!$B$2,ROUNDUP(J15*(1-$AC$1)/'Всп лист'!$C$3*'Всп лист'!$B$3*'Всп лист'!$B$4,0)),"-" )</f>
        <v>-</v>
      </c>
      <c r="AL15" s="836" t="str">
        <f>IFERROR(IF('Установка скидки'!$M$1=FALSE,K15*(1-$AC$1)/'Всп лист'!$B$2,ROUNDUP(K15*(1-$AC$1)/'Всп лист'!$C$3*'Всп лист'!$B$3*'Всп лист'!$B$4,0)),"-" )</f>
        <v>-</v>
      </c>
      <c r="AM15" s="836" t="str">
        <f>IFERROR(IF('Установка скидки'!$M$1=FALSE,L15*(1-$AC$1)/'Всп лист'!$B$2,ROUNDUP(L15*(1-$AC$1)/'Всп лист'!$C$3*'Всп лист'!$B$3*'Всп лист'!$B$4,0)),"-" )</f>
        <v>-</v>
      </c>
      <c r="AN15" s="836" t="str">
        <f>IFERROR(IF('Установка скидки'!$M$1=FALSE,M15*(1-$AC$1)/'Всп лист'!$B$2,ROUNDUP(M15*(1-$AC$1)/'Всп лист'!$C$3*'Всп лист'!$B$3*'Всп лист'!$B$4,0)),"-" )</f>
        <v>-</v>
      </c>
      <c r="AO15" s="836" t="str">
        <f>IFERROR(IF('Установка скидки'!$M$1=FALSE,N15*(1-$AC$1)/'Всп лист'!$B$2,ROUNDUP(N15*(1-$AC$1)/'Всп лист'!$C$3*'Всп лист'!$B$3*'Всп лист'!$B$4,0)),"-" )</f>
        <v>-</v>
      </c>
      <c r="AP15" s="837" t="str">
        <f>IFERROR(IF('Установка скидки'!$M$1=FALSE,O15*(1-$AC$1)/'Всп лист'!$B$2,ROUNDUP(O15*(1-$AC$1)/'Всп лист'!$C$3*'Всп лист'!$B$3*'Всп лист'!$B$4,0)),"-" )</f>
        <v>-</v>
      </c>
      <c r="AQ15" s="886">
        <f>IFERROR(IF('Установка скидки'!$M$1=FALSE,P15*(1-$AC$1)/'Всп лист'!$B$2,ROUNDUP(P15*(1-$AC$1)/'Всп лист'!$C$3*'Всп лист'!$B$3*'Всп лист'!$B$4,0)),"-" )</f>
        <v>303</v>
      </c>
      <c r="AR15" s="836" t="str">
        <f>IFERROR(IF('Установка скидки'!$M$1=FALSE,Q15*(1-$AC$1)/'Всп лист'!$B$2,ROUNDUP(Q15*(1-$AC$1)/'Всп лист'!$C$3*'Всп лист'!$B$3*'Всп лист'!$B$4,0)),"-" )</f>
        <v>-</v>
      </c>
      <c r="AS15" s="836" t="str">
        <f>IFERROR(IF('Установка скидки'!$M$1=FALSE,R15*(1-$AC$1)/'Всп лист'!$B$2,ROUNDUP(R15*(1-$AC$1)/'Всп лист'!$C$3*'Всп лист'!$B$3*'Всп лист'!$B$4,0)),"-" )</f>
        <v>-</v>
      </c>
      <c r="AT15" s="836" t="str">
        <f>IFERROR(IF('Установка скидки'!$M$1=FALSE,S15*(1-$AC$1)/'Всп лист'!$B$2,ROUNDUP(S15*(1-$AC$1)/'Всп лист'!$C$3*'Всп лист'!$B$3*'Всп лист'!$B$4,0)),"-" )</f>
        <v>-</v>
      </c>
      <c r="AU15" s="886">
        <f>IFERROR(IF('Установка скидки'!$M$1=FALSE,T15*(1-$AC$1)/'Всп лист'!$B$2,ROUNDUP(T15*(1-$AC$1)/'Всп лист'!$C$3*'Всп лист'!$B$3*'Всп лист'!$B$4,0)),"-" )</f>
        <v>324</v>
      </c>
      <c r="AV15" s="836" t="str">
        <f>IFERROR(IF('Установка скидки'!$M$1=FALSE,U15*(1-$AC$1)/'Всп лист'!$B$2,ROUNDUP(U15*(1-$AC$1)/'Всп лист'!$C$3*'Всп лист'!$B$3*'Всп лист'!$B$4,0)),"-" )</f>
        <v>-</v>
      </c>
      <c r="AW15" s="886">
        <f>IFERROR(IF('Установка скидки'!$M$1=FALSE,V15*(1-$AC$1)/'Всп лист'!$B$2,ROUNDUP(V15*(1-$AC$1)/'Всп лист'!$C$3*'Всп лист'!$B$3*'Всп лист'!$B$4,0)),"-" )</f>
        <v>356</v>
      </c>
      <c r="AX15" s="886">
        <f>IFERROR(IF('Установка скидки'!$M$1=FALSE,W15*(1-$AC$1)/'Всп лист'!$B$2,ROUNDUP(W15*(1-$AC$1)/'Всп лист'!$C$3*'Всп лист'!$B$3*'Всп лист'!$B$4,0)),"-" )</f>
        <v>370</v>
      </c>
      <c r="AY15" s="836" t="str">
        <f>IFERROR(IF('Установка скидки'!$M$1=FALSE,X15*(1-$AC$1)/'Всп лист'!$B$2,ROUNDUP(X15*(1-$AC$1)/'Всп лист'!$C$3*'Всп лист'!$B$3*'Всп лист'!$B$4,0)),"-" )</f>
        <v>-</v>
      </c>
      <c r="AZ15" s="836" t="str">
        <f>IFERROR(IF('Установка скидки'!$M$1=FALSE,Y15*(1-$AC$1)/'Всп лист'!$B$2,ROUNDUP(Y15*(1-$AC$1)/'Всп лист'!$C$3*'Всп лист'!$B$3*'Всп лист'!$B$4,0)),"-" )</f>
        <v>-</v>
      </c>
    </row>
    <row r="16" spans="1:52" ht="18.75" customHeight="1" x14ac:dyDescent="0.2">
      <c r="A16" s="865" t="s">
        <v>568</v>
      </c>
      <c r="B16" s="1479">
        <v>300</v>
      </c>
      <c r="C16" s="1479"/>
      <c r="D16" s="1479"/>
      <c r="E16" s="1479"/>
      <c r="F16" s="1479"/>
      <c r="G16" s="1479"/>
      <c r="H16" s="1479"/>
      <c r="I16" s="1479"/>
      <c r="J16" s="1479"/>
      <c r="K16" s="1479"/>
      <c r="L16" s="1479"/>
      <c r="M16" s="1479"/>
      <c r="N16" s="1479"/>
      <c r="O16" s="1479"/>
      <c r="P16" s="1479"/>
      <c r="Q16" s="1479"/>
      <c r="R16" s="1479"/>
      <c r="S16" s="1479"/>
      <c r="T16" s="1479"/>
      <c r="U16" s="1479"/>
      <c r="V16" s="1479"/>
      <c r="W16" s="1479"/>
      <c r="X16" s="1479"/>
      <c r="Y16" s="1479"/>
      <c r="AB16" s="865" t="s">
        <v>568</v>
      </c>
      <c r="AC16" s="1472">
        <f>IFERROR(IF('Установка скидки'!$M$1=FALSE,B16*(1-$AC$1)/'Всп лист'!$B$2,ROUNDUP(B16*(1-$AC$1)/'Всп лист'!$C$3*'Всп лист'!$B$3*'Всп лист'!$B$4,0)),"-" )</f>
        <v>300</v>
      </c>
      <c r="AD16" s="1473"/>
      <c r="AE16" s="1473"/>
      <c r="AF16" s="1473"/>
      <c r="AG16" s="1473"/>
      <c r="AH16" s="1473"/>
      <c r="AI16" s="1473"/>
      <c r="AJ16" s="1473"/>
      <c r="AK16" s="1473"/>
      <c r="AL16" s="1473"/>
      <c r="AM16" s="1473"/>
      <c r="AN16" s="1473"/>
      <c r="AO16" s="1473"/>
      <c r="AP16" s="1473"/>
      <c r="AQ16" s="1473"/>
      <c r="AR16" s="1473"/>
      <c r="AS16" s="1473"/>
      <c r="AT16" s="1473"/>
      <c r="AU16" s="1473"/>
      <c r="AV16" s="1473"/>
      <c r="AW16" s="1473"/>
      <c r="AX16" s="1473"/>
      <c r="AY16" s="1473"/>
      <c r="AZ16" s="1474"/>
    </row>
    <row r="17" spans="1:52" ht="18.75" customHeight="1" x14ac:dyDescent="0.2">
      <c r="A17" s="863" t="s">
        <v>603</v>
      </c>
      <c r="B17" s="1480">
        <v>255</v>
      </c>
      <c r="C17" s="1480"/>
      <c r="D17" s="1480"/>
      <c r="E17" s="1480"/>
      <c r="F17" s="1480"/>
      <c r="G17" s="1480"/>
      <c r="H17" s="1480"/>
      <c r="I17" s="1480"/>
      <c r="J17" s="1480"/>
      <c r="K17" s="1480"/>
      <c r="L17" s="1480"/>
      <c r="M17" s="1480"/>
      <c r="N17" s="1480"/>
      <c r="O17" s="1480"/>
      <c r="P17" s="1480"/>
      <c r="Q17" s="1480"/>
      <c r="R17" s="1480"/>
      <c r="S17" s="1480"/>
      <c r="T17" s="1480"/>
      <c r="U17" s="1480"/>
      <c r="V17" s="1480"/>
      <c r="W17" s="1480"/>
      <c r="X17" s="1480"/>
      <c r="Y17" s="1480"/>
      <c r="AB17" s="863" t="str">
        <f>A17</f>
        <v>Крепление хомута к штанге регулируемой</v>
      </c>
      <c r="AC17" s="1428">
        <f>IFERROR(IF('Установка скидки'!$M$1=FALSE,B17*(1-$AC$1)/'Всп лист'!$B$2,ROUNDUP(B17*(1-$AC$1)/'Всп лист'!$C$3*'Всп лист'!$B$3*'Всп лист'!$B$4,0)),"-" )</f>
        <v>255</v>
      </c>
      <c r="AD17" s="1429"/>
      <c r="AE17" s="1429"/>
      <c r="AF17" s="1429"/>
      <c r="AG17" s="1429"/>
      <c r="AH17" s="1429"/>
      <c r="AI17" s="1429"/>
      <c r="AJ17" s="1429"/>
      <c r="AK17" s="1429"/>
      <c r="AL17" s="1429"/>
      <c r="AM17" s="1429"/>
      <c r="AN17" s="1429"/>
      <c r="AO17" s="1429"/>
      <c r="AP17" s="1429"/>
      <c r="AQ17" s="1429"/>
      <c r="AR17" s="1429"/>
      <c r="AS17" s="1429"/>
      <c r="AT17" s="1429"/>
      <c r="AU17" s="1429"/>
      <c r="AV17" s="1429"/>
      <c r="AW17" s="1429"/>
      <c r="AX17" s="1429"/>
      <c r="AY17" s="1429"/>
      <c r="AZ17" s="1475"/>
    </row>
    <row r="18" spans="1:52" ht="18.75" customHeight="1" x14ac:dyDescent="0.2">
      <c r="A18" s="865" t="s">
        <v>321</v>
      </c>
      <c r="B18" s="871">
        <v>403</v>
      </c>
      <c r="C18" s="871">
        <v>403</v>
      </c>
      <c r="D18" s="871">
        <v>403</v>
      </c>
      <c r="E18" s="871">
        <v>403</v>
      </c>
      <c r="F18" s="871">
        <v>403</v>
      </c>
      <c r="G18" s="873" t="s">
        <v>0</v>
      </c>
      <c r="H18" s="871">
        <v>403</v>
      </c>
      <c r="I18" s="873" t="s">
        <v>0</v>
      </c>
      <c r="J18" s="871">
        <v>403</v>
      </c>
      <c r="K18" s="871">
        <v>404</v>
      </c>
      <c r="L18" s="873" t="s">
        <v>0</v>
      </c>
      <c r="M18" s="871">
        <v>440</v>
      </c>
      <c r="N18" s="871">
        <v>444</v>
      </c>
      <c r="O18" s="871">
        <v>461</v>
      </c>
      <c r="P18" s="871">
        <v>461</v>
      </c>
      <c r="Q18" s="871">
        <v>481</v>
      </c>
      <c r="R18" s="871">
        <v>489</v>
      </c>
      <c r="S18" s="871">
        <v>493</v>
      </c>
      <c r="T18" s="871">
        <v>539</v>
      </c>
      <c r="U18" s="871">
        <v>553</v>
      </c>
      <c r="V18" s="871">
        <v>580</v>
      </c>
      <c r="W18" s="871">
        <v>607</v>
      </c>
      <c r="X18" s="871">
        <v>621</v>
      </c>
      <c r="Y18" s="877">
        <v>675</v>
      </c>
      <c r="AB18" s="865" t="str">
        <f t="shared" si="3"/>
        <v>Хомут трубный на болте (304)</v>
      </c>
      <c r="AC18" s="871">
        <f>IFERROR(IF('Установка скидки'!$M$1=FALSE,B18*(1-$AC$1)/'Всп лист'!$B$2,ROUNDUP(B18*(1-$AC$1)/'Всп лист'!$C$3*'Всп лист'!$B$3*'Всп лист'!$B$4,0)),"-" )</f>
        <v>403</v>
      </c>
      <c r="AD18" s="871">
        <f>IFERROR(IF('Установка скидки'!$M$1=FALSE,C18*(1-$AC$1)/'Всп лист'!$B$2,ROUNDUP(C18*(1-$AC$1)/'Всп лист'!$C$3*'Всп лист'!$B$3*'Всп лист'!$B$4,0)),"-" )</f>
        <v>403</v>
      </c>
      <c r="AE18" s="871">
        <f>IFERROR(IF('Установка скидки'!$M$1=FALSE,D18*(1-$AC$1)/'Всп лист'!$B$2,ROUNDUP(D18*(1-$AC$1)/'Всп лист'!$C$3*'Всп лист'!$B$3*'Всп лист'!$B$4,0)),"-" )</f>
        <v>403</v>
      </c>
      <c r="AF18" s="871">
        <f>IFERROR(IF('Установка скидки'!$M$1=FALSE,E18*(1-$AC$1)/'Всп лист'!$B$2,ROUNDUP(E18*(1-$AC$1)/'Всп лист'!$C$3*'Всп лист'!$B$3*'Всп лист'!$B$4,0)),"-" )</f>
        <v>403</v>
      </c>
      <c r="AG18" s="871">
        <f>IFERROR(IF('Установка скидки'!$M$1=FALSE,F18*(1-$AC$1)/'Всп лист'!$B$2,ROUNDUP(F18*(1-$AC$1)/'Всп лист'!$C$3*'Всп лист'!$B$3*'Всп лист'!$B$4,0)),"-" )</f>
        <v>403</v>
      </c>
      <c r="AH18" s="873" t="str">
        <f>IFERROR(IF('Установка скидки'!$M$1=FALSE,G18*(1-$AC$1)/'Всп лист'!$B$2,ROUNDUP(G18*(1-$AC$1)/'Всп лист'!$C$3*'Всп лист'!$B$3*'Всп лист'!$B$4,0)),"-" )</f>
        <v>-</v>
      </c>
      <c r="AI18" s="871">
        <f>IFERROR(IF('Установка скидки'!$M$1=FALSE,H18*(1-$AC$1)/'Всп лист'!$B$2,ROUNDUP(H18*(1-$AC$1)/'Всп лист'!$C$3*'Всп лист'!$B$3*'Всп лист'!$B$4,0)),"-" )</f>
        <v>403</v>
      </c>
      <c r="AJ18" s="873" t="str">
        <f>IFERROR(IF('Установка скидки'!$M$1=FALSE,I18*(1-$AC$1)/'Всп лист'!$B$2,ROUNDUP(I18*(1-$AC$1)/'Всп лист'!$C$3*'Всп лист'!$B$3*'Всп лист'!$B$4,0)),"-" )</f>
        <v>-</v>
      </c>
      <c r="AK18" s="871">
        <f>IFERROR(IF('Установка скидки'!$M$1=FALSE,J18*(1-$AC$1)/'Всп лист'!$B$2,ROUNDUP(J18*(1-$AC$1)/'Всп лист'!$C$3*'Всп лист'!$B$3*'Всп лист'!$B$4,0)),"-" )</f>
        <v>403</v>
      </c>
      <c r="AL18" s="871">
        <f>IFERROR(IF('Установка скидки'!$M$1=FALSE,K18*(1-$AC$1)/'Всп лист'!$B$2,ROUNDUP(K18*(1-$AC$1)/'Всп лист'!$C$3*'Всп лист'!$B$3*'Всп лист'!$B$4,0)),"-" )</f>
        <v>404</v>
      </c>
      <c r="AM18" s="873" t="str">
        <f>IFERROR(IF('Установка скидки'!$M$1=FALSE,L18*(1-$AC$1)/'Всп лист'!$B$2,ROUNDUP(L18*(1-$AC$1)/'Всп лист'!$C$3*'Всп лист'!$B$3*'Всп лист'!$B$4,0)),"-" )</f>
        <v>-</v>
      </c>
      <c r="AN18" s="871">
        <f>IFERROR(IF('Установка скидки'!$M$1=FALSE,M18*(1-$AC$1)/'Всп лист'!$B$2,ROUNDUP(M18*(1-$AC$1)/'Всп лист'!$C$3*'Всп лист'!$B$3*'Всп лист'!$B$4,0)),"-" )</f>
        <v>440</v>
      </c>
      <c r="AO18" s="871">
        <f>IFERROR(IF('Установка скидки'!$M$1=FALSE,N18*(1-$AC$1)/'Всп лист'!$B$2,ROUNDUP(N18*(1-$AC$1)/'Всп лист'!$C$3*'Всп лист'!$B$3*'Всп лист'!$B$4,0)),"-" )</f>
        <v>444</v>
      </c>
      <c r="AP18" s="871">
        <f>IFERROR(IF('Установка скидки'!$M$1=FALSE,O18*(1-$AC$1)/'Всп лист'!$B$2,ROUNDUP(O18*(1-$AC$1)/'Всп лист'!$C$3*'Всп лист'!$B$3*'Всп лист'!$B$4,0)),"-" )</f>
        <v>461</v>
      </c>
      <c r="AQ18" s="871">
        <f>IFERROR(IF('Установка скидки'!$M$1=FALSE,P18*(1-$AC$1)/'Всп лист'!$B$2,ROUNDUP(P18*(1-$AC$1)/'Всп лист'!$C$3*'Всп лист'!$B$3*'Всп лист'!$B$4,0)),"-" )</f>
        <v>461</v>
      </c>
      <c r="AR18" s="871">
        <f>IFERROR(IF('Установка скидки'!$M$1=FALSE,Q18*(1-$AC$1)/'Всп лист'!$B$2,ROUNDUP(Q18*(1-$AC$1)/'Всп лист'!$C$3*'Всп лист'!$B$3*'Всп лист'!$B$4,0)),"-" )</f>
        <v>481</v>
      </c>
      <c r="AS18" s="871">
        <f>IFERROR(IF('Установка скидки'!$M$1=FALSE,R18*(1-$AC$1)/'Всп лист'!$B$2,ROUNDUP(R18*(1-$AC$1)/'Всп лист'!$C$3*'Всп лист'!$B$3*'Всп лист'!$B$4,0)),"-" )</f>
        <v>489</v>
      </c>
      <c r="AT18" s="871">
        <f>IFERROR(IF('Установка скидки'!$M$1=FALSE,S18*(1-$AC$1)/'Всп лист'!$B$2,ROUNDUP(S18*(1-$AC$1)/'Всп лист'!$C$3*'Всп лист'!$B$3*'Всп лист'!$B$4,0)),"-" )</f>
        <v>493</v>
      </c>
      <c r="AU18" s="871">
        <f>IFERROR(IF('Установка скидки'!$M$1=FALSE,T18*(1-$AC$1)/'Всп лист'!$B$2,ROUNDUP(T18*(1-$AC$1)/'Всп лист'!$C$3*'Всп лист'!$B$3*'Всп лист'!$B$4,0)),"-" )</f>
        <v>539</v>
      </c>
      <c r="AV18" s="871">
        <f>IFERROR(IF('Установка скидки'!$M$1=FALSE,U18*(1-$AC$1)/'Всп лист'!$B$2,ROUNDUP(U18*(1-$AC$1)/'Всп лист'!$C$3*'Всп лист'!$B$3*'Всп лист'!$B$4,0)),"-" )</f>
        <v>553</v>
      </c>
      <c r="AW18" s="871">
        <f>IFERROR(IF('Установка скидки'!$M$1=FALSE,V18*(1-$AC$1)/'Всп лист'!$B$2,ROUNDUP(V18*(1-$AC$1)/'Всп лист'!$C$3*'Всп лист'!$B$3*'Всп лист'!$B$4,0)),"-" )</f>
        <v>580</v>
      </c>
      <c r="AX18" s="871">
        <f>IFERROR(IF('Установка скидки'!$M$1=FALSE,W18*(1-$AC$1)/'Всп лист'!$B$2,ROUNDUP(W18*(1-$AC$1)/'Всп лист'!$C$3*'Всп лист'!$B$3*'Всп лист'!$B$4,0)),"-" )</f>
        <v>607</v>
      </c>
      <c r="AY18" s="871">
        <f>IFERROR(IF('Установка скидки'!$M$1=FALSE,X18*(1-$AC$1)/'Всп лист'!$B$2,ROUNDUP(X18*(1-$AC$1)/'Всп лист'!$C$3*'Всп лист'!$B$3*'Всп лист'!$B$4,0)),"-" )</f>
        <v>621</v>
      </c>
      <c r="AZ18" s="877">
        <f>IFERROR(IF('Установка скидки'!$M$1=FALSE,Y18*(1-$AC$1)/'Всп лист'!$B$2,ROUNDUP(Y18*(1-$AC$1)/'Всп лист'!$C$3*'Всп лист'!$B$3*'Всп лист'!$B$4,0)),"-" )</f>
        <v>675</v>
      </c>
    </row>
    <row r="19" spans="1:52" s="250" customFormat="1" ht="18.75" customHeight="1" x14ac:dyDescent="0.2">
      <c r="A19" s="863" t="s">
        <v>319</v>
      </c>
      <c r="B19" s="878">
        <v>194</v>
      </c>
      <c r="C19" s="878">
        <v>207</v>
      </c>
      <c r="D19" s="878">
        <v>213</v>
      </c>
      <c r="E19" s="878">
        <v>216</v>
      </c>
      <c r="F19" s="879">
        <v>220</v>
      </c>
      <c r="G19" s="880">
        <v>223</v>
      </c>
      <c r="H19" s="881">
        <v>226</v>
      </c>
      <c r="I19" s="878">
        <v>229</v>
      </c>
      <c r="J19" s="882">
        <v>232</v>
      </c>
      <c r="K19" s="878">
        <v>239</v>
      </c>
      <c r="L19" s="878">
        <v>245</v>
      </c>
      <c r="M19" s="878">
        <v>258</v>
      </c>
      <c r="N19" s="1274" t="s">
        <v>619</v>
      </c>
      <c r="O19" s="878">
        <v>268</v>
      </c>
      <c r="P19" s="878">
        <v>278</v>
      </c>
      <c r="Q19" s="837" t="s">
        <v>0</v>
      </c>
      <c r="R19" s="837" t="s">
        <v>0</v>
      </c>
      <c r="S19" s="878">
        <v>297</v>
      </c>
      <c r="T19" s="878">
        <v>299</v>
      </c>
      <c r="U19" s="878">
        <v>305</v>
      </c>
      <c r="V19" s="878">
        <v>317</v>
      </c>
      <c r="W19" s="837" t="s">
        <v>0</v>
      </c>
      <c r="X19" s="878">
        <v>336</v>
      </c>
      <c r="Y19" s="883" t="s">
        <v>0</v>
      </c>
      <c r="AB19" s="863" t="str">
        <f t="shared" si="3"/>
        <v>Хомут трубный на болте-ФР (430)</v>
      </c>
      <c r="AC19" s="878">
        <f>IFERROR(IF('Установка скидки'!$M$1=FALSE,B19*(1-$AC$1)/'Всп лист'!$B$2,ROUNDUP(B19*(1-$AC$1)/'Всп лист'!$C$3*'Всп лист'!$B$3*'Всп лист'!$B$4,0)),"-" )</f>
        <v>194</v>
      </c>
      <c r="AD19" s="878">
        <f>IFERROR(IF('Установка скидки'!$M$1=FALSE,C19*(1-$AC$1)/'Всп лист'!$B$2,ROUNDUP(C19*(1-$AC$1)/'Всп лист'!$C$3*'Всп лист'!$B$3*'Всп лист'!$B$4,0)),"-" )</f>
        <v>207</v>
      </c>
      <c r="AE19" s="878">
        <f>IFERROR(IF('Установка скидки'!$M$1=FALSE,D19*(1-$AC$1)/'Всп лист'!$B$2,ROUNDUP(D19*(1-$AC$1)/'Всп лист'!$C$3*'Всп лист'!$B$3*'Всп лист'!$B$4,0)),"-" )</f>
        <v>213</v>
      </c>
      <c r="AF19" s="878">
        <f>IFERROR(IF('Установка скидки'!$M$1=FALSE,E19*(1-$AC$1)/'Всп лист'!$B$2,ROUNDUP(E19*(1-$AC$1)/'Всп лист'!$C$3*'Всп лист'!$B$3*'Всп лист'!$B$4,0)),"-" )</f>
        <v>216</v>
      </c>
      <c r="AG19" s="879">
        <f>IFERROR(IF('Установка скидки'!$M$1=FALSE,F19*(1-$AC$1)/'Всп лист'!$B$2,ROUNDUP(F19*(1-$AC$1)/'Всп лист'!$C$3*'Всп лист'!$B$3*'Всп лист'!$B$4,0)),"-" )</f>
        <v>220</v>
      </c>
      <c r="AH19" s="880">
        <f>IFERROR(IF('Установка скидки'!$M$1=FALSE,G19*(1-$AC$1)/'Всп лист'!$B$2,ROUNDUP(G19*(1-$AC$1)/'Всп лист'!$C$3*'Всп лист'!$B$3*'Всп лист'!$B$4,0)),"-" )</f>
        <v>223</v>
      </c>
      <c r="AI19" s="881">
        <f>IFERROR(IF('Установка скидки'!$M$1=FALSE,H19*(1-$AC$1)/'Всп лист'!$B$2,ROUNDUP(H19*(1-$AC$1)/'Всп лист'!$C$3*'Всп лист'!$B$3*'Всп лист'!$B$4,0)),"-" )</f>
        <v>226</v>
      </c>
      <c r="AJ19" s="878">
        <f>IFERROR(IF('Установка скидки'!$M$1=FALSE,I19*(1-$AC$1)/'Всп лист'!$B$2,ROUNDUP(I19*(1-$AC$1)/'Всп лист'!$C$3*'Всп лист'!$B$3*'Всп лист'!$B$4,0)),"-" )</f>
        <v>229</v>
      </c>
      <c r="AK19" s="882">
        <f>IFERROR(IF('Установка скидки'!$M$1=FALSE,J19*(1-$AC$1)/'Всп лист'!$B$2,ROUNDUP(J19*(1-$AC$1)/'Всп лист'!$C$3*'Всп лист'!$B$3*'Всп лист'!$B$4,0)),"-" )</f>
        <v>232</v>
      </c>
      <c r="AL19" s="878">
        <f>IFERROR(IF('Установка скидки'!$M$1=FALSE,K19*(1-$AC$1)/'Всп лист'!$B$2,ROUNDUP(K19*(1-$AC$1)/'Всп лист'!$C$3*'Всп лист'!$B$3*'Всп лист'!$B$4,0)),"-" )</f>
        <v>239</v>
      </c>
      <c r="AM19" s="878">
        <f>IFERROR(IF('Установка скидки'!$M$1=FALSE,L19*(1-$AC$1)/'Всп лист'!$B$2,ROUNDUP(L19*(1-$AC$1)/'Всп лист'!$C$3*'Всп лист'!$B$3*'Всп лист'!$B$4,0)),"-" )</f>
        <v>245</v>
      </c>
      <c r="AN19" s="878">
        <f>IFERROR(IF('Установка скидки'!$M$1=FALSE,M19*(1-$AC$1)/'Всп лист'!$B$2,ROUNDUP(M19*(1-$AC$1)/'Всп лист'!$C$3*'Всп лист'!$B$3*'Всп лист'!$B$4,0)),"-" )</f>
        <v>258</v>
      </c>
      <c r="AO19" s="684" t="str">
        <f>IFERROR(IF('Установка скидки'!$M$1=FALSE,N19*(1-$AC$1)/'Всп лист'!$B$2,ROUNDUP(N19*(1-$AC$1)/'Всп лист'!$C$3*'Всп лист'!$B$3*'Всп лист'!$B$4,0)),"-" )</f>
        <v>-</v>
      </c>
      <c r="AP19" s="878">
        <f>IFERROR(IF('Установка скидки'!$M$1=FALSE,O19*(1-$AC$1)/'Всп лист'!$B$2,ROUNDUP(O19*(1-$AC$1)/'Всп лист'!$C$3*'Всп лист'!$B$3*'Всп лист'!$B$4,0)),"-" )</f>
        <v>268</v>
      </c>
      <c r="AQ19" s="878">
        <f>IFERROR(IF('Установка скидки'!$M$1=FALSE,P19*(1-$AC$1)/'Всп лист'!$B$2,ROUNDUP(P19*(1-$AC$1)/'Всп лист'!$C$3*'Всп лист'!$B$3*'Всп лист'!$B$4,0)),"-" )</f>
        <v>278</v>
      </c>
      <c r="AR19" s="837" t="str">
        <f>IFERROR(IF('Установка скидки'!$M$1=FALSE,Q19*(1-$AC$1)/'Всп лист'!$B$2,ROUNDUP(Q19*(1-$AC$1)/'Всп лист'!$C$3*'Всп лист'!$B$3*'Всп лист'!$B$4,0)),"-" )</f>
        <v>-</v>
      </c>
      <c r="AS19" s="837" t="str">
        <f>IFERROR(IF('Установка скидки'!$M$1=FALSE,R19*(1-$AC$1)/'Всп лист'!$B$2,ROUNDUP(R19*(1-$AC$1)/'Всп лист'!$C$3*'Всп лист'!$B$3*'Всп лист'!$B$4,0)),"-" )</f>
        <v>-</v>
      </c>
      <c r="AT19" s="878">
        <f>IFERROR(IF('Установка скидки'!$M$1=FALSE,S19*(1-$AC$1)/'Всп лист'!$B$2,ROUNDUP(S19*(1-$AC$1)/'Всп лист'!$C$3*'Всп лист'!$B$3*'Всп лист'!$B$4,0)),"-" )</f>
        <v>297</v>
      </c>
      <c r="AU19" s="878">
        <f>IFERROR(IF('Установка скидки'!$M$1=FALSE,T19*(1-$AC$1)/'Всп лист'!$B$2,ROUNDUP(T19*(1-$AC$1)/'Всп лист'!$C$3*'Всп лист'!$B$3*'Всп лист'!$B$4,0)),"-" )</f>
        <v>299</v>
      </c>
      <c r="AV19" s="878">
        <f>IFERROR(IF('Установка скидки'!$M$1=FALSE,U19*(1-$AC$1)/'Всп лист'!$B$2,ROUNDUP(U19*(1-$AC$1)/'Всп лист'!$C$3*'Всп лист'!$B$3*'Всп лист'!$B$4,0)),"-" )</f>
        <v>305</v>
      </c>
      <c r="AW19" s="878">
        <f>IFERROR(IF('Установка скидки'!$M$1=FALSE,V19*(1-$AC$1)/'Всп лист'!$B$2,ROUNDUP(V19*(1-$AC$1)/'Всп лист'!$C$3*'Всп лист'!$B$3*'Всп лист'!$B$4,0)),"-" )</f>
        <v>317</v>
      </c>
      <c r="AX19" s="837" t="str">
        <f>IFERROR(IF('Установка скидки'!$M$1=FALSE,W19*(1-$AC$1)/'Всп лист'!$B$2,ROUNDUP(W19*(1-$AC$1)/'Всп лист'!$C$3*'Всп лист'!$B$3*'Всп лист'!$B$4,0)),"-" )</f>
        <v>-</v>
      </c>
      <c r="AY19" s="878">
        <f>IFERROR(IF('Установка скидки'!$M$1=FALSE,X19*(1-$AC$1)/'Всп лист'!$B$2,ROUNDUP(X19*(1-$AC$1)/'Всп лист'!$C$3*'Всп лист'!$B$3*'Всп лист'!$B$4,0)),"-" )</f>
        <v>336</v>
      </c>
      <c r="AZ19" s="883" t="str">
        <f>IFERROR(IF('Установка скидки'!$M$1=FALSE,Y19*(1-$AC$1)/'Всп лист'!$B$2,ROUNDUP(Y19*(1-$AC$1)/'Всп лист'!$C$3*'Всп лист'!$B$3*'Всп лист'!$B$4,0)),"-" )</f>
        <v>-</v>
      </c>
    </row>
    <row r="20" spans="1:52" ht="18.75" customHeight="1" x14ac:dyDescent="0.2">
      <c r="A20" s="865" t="s">
        <v>402</v>
      </c>
      <c r="B20" s="873" t="s">
        <v>0</v>
      </c>
      <c r="C20" s="873" t="s">
        <v>0</v>
      </c>
      <c r="D20" s="873" t="s">
        <v>0</v>
      </c>
      <c r="E20" s="873" t="s">
        <v>0</v>
      </c>
      <c r="F20" s="873" t="s">
        <v>0</v>
      </c>
      <c r="G20" s="873" t="s">
        <v>0</v>
      </c>
      <c r="H20" s="873" t="s">
        <v>0</v>
      </c>
      <c r="I20" s="873" t="s">
        <v>0</v>
      </c>
      <c r="J20" s="873" t="s">
        <v>0</v>
      </c>
      <c r="K20" s="873" t="s">
        <v>0</v>
      </c>
      <c r="L20" s="873" t="s">
        <v>0</v>
      </c>
      <c r="M20" s="875">
        <v>1650</v>
      </c>
      <c r="N20" s="873" t="s">
        <v>0</v>
      </c>
      <c r="O20" s="875">
        <v>1650</v>
      </c>
      <c r="P20" s="875">
        <v>1650</v>
      </c>
      <c r="Q20" s="875">
        <v>1650</v>
      </c>
      <c r="R20" s="875">
        <v>1650</v>
      </c>
      <c r="S20" s="875">
        <v>1650</v>
      </c>
      <c r="T20" s="875">
        <v>1650</v>
      </c>
      <c r="U20" s="875">
        <v>1650</v>
      </c>
      <c r="V20" s="875">
        <v>1650</v>
      </c>
      <c r="W20" s="873" t="s">
        <v>0</v>
      </c>
      <c r="X20" s="873" t="s">
        <v>0</v>
      </c>
      <c r="Y20" s="884">
        <v>2650</v>
      </c>
      <c r="AB20" s="865" t="str">
        <f t="shared" si="3"/>
        <v>Лист потолочный Угловой разборный ЛПУР 20"- 45"</v>
      </c>
      <c r="AC20" s="873" t="str">
        <f>IFERROR(IF('Установка скидки'!$M$1=FALSE,B20*(1-$AC$1)/'Всп лист'!$B$2,ROUNDUP(B20*(1-$AC$1)/'Всп лист'!$C$3*'Всп лист'!$B$3*'Всп лист'!$B$4,0)),"-" )</f>
        <v>-</v>
      </c>
      <c r="AD20" s="873" t="str">
        <f>IFERROR(IF('Установка скидки'!$M$1=FALSE,C20*(1-$AC$1)/'Всп лист'!$B$2,ROUNDUP(C20*(1-$AC$1)/'Всп лист'!$C$3*'Всп лист'!$B$3*'Всп лист'!$B$4,0)),"-" )</f>
        <v>-</v>
      </c>
      <c r="AE20" s="873" t="str">
        <f>IFERROR(IF('Установка скидки'!$M$1=FALSE,D20*(1-$AC$1)/'Всп лист'!$B$2,ROUNDUP(D20*(1-$AC$1)/'Всп лист'!$C$3*'Всп лист'!$B$3*'Всп лист'!$B$4,0)),"-" )</f>
        <v>-</v>
      </c>
      <c r="AF20" s="873" t="str">
        <f>IFERROR(IF('Установка скидки'!$M$1=FALSE,E20*(1-$AC$1)/'Всп лист'!$B$2,ROUNDUP(E20*(1-$AC$1)/'Всп лист'!$C$3*'Всп лист'!$B$3*'Всп лист'!$B$4,0)),"-" )</f>
        <v>-</v>
      </c>
      <c r="AG20" s="873" t="str">
        <f>IFERROR(IF('Установка скидки'!$M$1=FALSE,F20*(1-$AC$1)/'Всп лист'!$B$2,ROUNDUP(F20*(1-$AC$1)/'Всп лист'!$C$3*'Всп лист'!$B$3*'Всп лист'!$B$4,0)),"-" )</f>
        <v>-</v>
      </c>
      <c r="AH20" s="873" t="str">
        <f>IFERROR(IF('Установка скидки'!$M$1=FALSE,G20*(1-$AC$1)/'Всп лист'!$B$2,ROUNDUP(G20*(1-$AC$1)/'Всп лист'!$C$3*'Всп лист'!$B$3*'Всп лист'!$B$4,0)),"-" )</f>
        <v>-</v>
      </c>
      <c r="AI20" s="873" t="str">
        <f>IFERROR(IF('Установка скидки'!$M$1=FALSE,H20*(1-$AC$1)/'Всп лист'!$B$2,ROUNDUP(H20*(1-$AC$1)/'Всп лист'!$C$3*'Всп лист'!$B$3*'Всп лист'!$B$4,0)),"-" )</f>
        <v>-</v>
      </c>
      <c r="AJ20" s="873" t="str">
        <f>IFERROR(IF('Установка скидки'!$M$1=FALSE,I20*(1-$AC$1)/'Всп лист'!$B$2,ROUNDUP(I20*(1-$AC$1)/'Всп лист'!$C$3*'Всп лист'!$B$3*'Всп лист'!$B$4,0)),"-" )</f>
        <v>-</v>
      </c>
      <c r="AK20" s="873" t="str">
        <f>IFERROR(IF('Установка скидки'!$M$1=FALSE,J20*(1-$AC$1)/'Всп лист'!$B$2,ROUNDUP(J20*(1-$AC$1)/'Всп лист'!$C$3*'Всп лист'!$B$3*'Всп лист'!$B$4,0)),"-" )</f>
        <v>-</v>
      </c>
      <c r="AL20" s="873" t="str">
        <f>IFERROR(IF('Установка скидки'!$M$1=FALSE,K20*(1-$AC$1)/'Всп лист'!$B$2,ROUNDUP(K20*(1-$AC$1)/'Всп лист'!$C$3*'Всп лист'!$B$3*'Всп лист'!$B$4,0)),"-" )</f>
        <v>-</v>
      </c>
      <c r="AM20" s="873" t="str">
        <f>IFERROR(IF('Установка скидки'!$M$1=FALSE,L20*(1-$AC$1)/'Всп лист'!$B$2,ROUNDUP(L20*(1-$AC$1)/'Всп лист'!$C$3*'Всп лист'!$B$3*'Всп лист'!$B$4,0)),"-" )</f>
        <v>-</v>
      </c>
      <c r="AN20" s="875">
        <f>IFERROR(IF('Установка скидки'!$M$1=FALSE,M20*(1-$AC$1)/'Всп лист'!$B$2,ROUNDUP(M20*(1-$AC$1)/'Всп лист'!$C$3*'Всп лист'!$B$3*'Всп лист'!$B$4,0)),"-" )</f>
        <v>1650</v>
      </c>
      <c r="AO20" s="873" t="str">
        <f>IFERROR(IF('Установка скидки'!$M$1=FALSE,N20*(1-$AC$1)/'Всп лист'!$B$2,ROUNDUP(N20*(1-$AC$1)/'Всп лист'!$C$3*'Всп лист'!$B$3*'Всп лист'!$B$4,0)),"-" )</f>
        <v>-</v>
      </c>
      <c r="AP20" s="875">
        <f>IFERROR(IF('Установка скидки'!$M$1=FALSE,O20*(1-$AC$1)/'Всп лист'!$B$2,ROUNDUP(O20*(1-$AC$1)/'Всп лист'!$C$3*'Всп лист'!$B$3*'Всп лист'!$B$4,0)),"-" )</f>
        <v>1650</v>
      </c>
      <c r="AQ20" s="875">
        <f>IFERROR(IF('Установка скидки'!$M$1=FALSE,P20*(1-$AC$1)/'Всп лист'!$B$2,ROUNDUP(P20*(1-$AC$1)/'Всп лист'!$C$3*'Всп лист'!$B$3*'Всп лист'!$B$4,0)),"-" )</f>
        <v>1650</v>
      </c>
      <c r="AR20" s="875">
        <f>IFERROR(IF('Установка скидки'!$M$1=FALSE,Q20*(1-$AC$1)/'Всп лист'!$B$2,ROUNDUP(Q20*(1-$AC$1)/'Всп лист'!$C$3*'Всп лист'!$B$3*'Всп лист'!$B$4,0)),"-" )</f>
        <v>1650</v>
      </c>
      <c r="AS20" s="875">
        <f>IFERROR(IF('Установка скидки'!$M$1=FALSE,R20*(1-$AC$1)/'Всп лист'!$B$2,ROUNDUP(R20*(1-$AC$1)/'Всп лист'!$C$3*'Всп лист'!$B$3*'Всп лист'!$B$4,0)),"-" )</f>
        <v>1650</v>
      </c>
      <c r="AT20" s="875">
        <f>IFERROR(IF('Установка скидки'!$M$1=FALSE,S20*(1-$AC$1)/'Всп лист'!$B$2,ROUNDUP(S20*(1-$AC$1)/'Всп лист'!$C$3*'Всп лист'!$B$3*'Всп лист'!$B$4,0)),"-" )</f>
        <v>1650</v>
      </c>
      <c r="AU20" s="875">
        <f>IFERROR(IF('Установка скидки'!$M$1=FALSE,T20*(1-$AC$1)/'Всп лист'!$B$2,ROUNDUP(T20*(1-$AC$1)/'Всп лист'!$C$3*'Всп лист'!$B$3*'Всп лист'!$B$4,0)),"-" )</f>
        <v>1650</v>
      </c>
      <c r="AV20" s="875">
        <f>IFERROR(IF('Установка скидки'!$M$1=FALSE,U20*(1-$AC$1)/'Всп лист'!$B$2,ROUNDUP(U20*(1-$AC$1)/'Всп лист'!$C$3*'Всп лист'!$B$3*'Всп лист'!$B$4,0)),"-" )</f>
        <v>1650</v>
      </c>
      <c r="AW20" s="875">
        <f>IFERROR(IF('Установка скидки'!$M$1=FALSE,V20*(1-$AC$1)/'Всп лист'!$B$2,ROUNDUP(V20*(1-$AC$1)/'Всп лист'!$C$3*'Всп лист'!$B$3*'Всп лист'!$B$4,0)),"-" )</f>
        <v>1650</v>
      </c>
      <c r="AX20" s="873" t="str">
        <f>IFERROR(IF('Установка скидки'!$M$1=FALSE,W20*(1-$AC$1)/'Всп лист'!$B$2,ROUNDUP(W20*(1-$AC$1)/'Всп лист'!$C$3*'Всп лист'!$B$3*'Всп лист'!$B$4,0)),"-" )</f>
        <v>-</v>
      </c>
      <c r="AY20" s="873" t="str">
        <f>IFERROR(IF('Установка скидки'!$M$1=FALSE,X20*(1-$AC$1)/'Всп лист'!$B$2,ROUNDUP(X20*(1-$AC$1)/'Всп лист'!$C$3*'Всп лист'!$B$3*'Всп лист'!$B$4,0)),"-" )</f>
        <v>-</v>
      </c>
      <c r="AZ20" s="884">
        <f>IFERROR(IF('Установка скидки'!$M$1=FALSE,Y20*(1-$AC$1)/'Всп лист'!$B$2,ROUNDUP(Y20*(1-$AC$1)/'Всп лист'!$C$3*'Всп лист'!$B$3*'Всп лист'!$B$4,0)),"-" )</f>
        <v>2650</v>
      </c>
    </row>
    <row r="21" spans="1:52" s="250" customFormat="1" ht="18.75" customHeight="1" x14ac:dyDescent="0.2">
      <c r="A21" s="863" t="s">
        <v>515</v>
      </c>
      <c r="B21" s="1413">
        <v>1250</v>
      </c>
      <c r="C21" s="1413"/>
      <c r="D21" s="1413"/>
      <c r="E21" s="1413"/>
      <c r="F21" s="1413"/>
      <c r="G21" s="837" t="s">
        <v>0</v>
      </c>
      <c r="H21" s="1413">
        <v>1250</v>
      </c>
      <c r="I21" s="1413"/>
      <c r="J21" s="1413"/>
      <c r="K21" s="1413"/>
      <c r="L21" s="837" t="s">
        <v>0</v>
      </c>
      <c r="M21" s="1413">
        <v>1250</v>
      </c>
      <c r="N21" s="1413"/>
      <c r="O21" s="1413"/>
      <c r="P21" s="1413"/>
      <c r="Q21" s="1413">
        <v>1250</v>
      </c>
      <c r="R21" s="1413"/>
      <c r="S21" s="1413"/>
      <c r="T21" s="1413"/>
      <c r="U21" s="1413"/>
      <c r="V21" s="1413">
        <v>1250</v>
      </c>
      <c r="W21" s="1413"/>
      <c r="X21" s="1413"/>
      <c r="Y21" s="864" t="s">
        <v>0</v>
      </c>
      <c r="AB21" s="863" t="str">
        <f t="shared" si="3"/>
        <v>Лист потолочный универсальный ЛПУ - Р 480*480 мм</v>
      </c>
      <c r="AC21" s="1428">
        <f>IFERROR(IF('Установка скидки'!$M$1=FALSE,B21*(1-$AC$1)/'Всп лист'!$B$2,ROUNDUP(B21*(1-$AC$1)/'Всп лист'!$C$3*'Всп лист'!$B$3*'Всп лист'!$B$4,0)),"-" )</f>
        <v>1250</v>
      </c>
      <c r="AD21" s="1429"/>
      <c r="AE21" s="1429"/>
      <c r="AF21" s="1429"/>
      <c r="AG21" s="1430"/>
      <c r="AH21" s="837" t="str">
        <f>IFERROR(IF('Установка скидки'!$M$1=FALSE,G21*(1-$AC$1)/'Всп лист'!$B$2,ROUNDUP(G21*(1-$AC$1)/'Всп лист'!$C$3*'Всп лист'!$B$3*'Всп лист'!$B$4,0)),"-" )</f>
        <v>-</v>
      </c>
      <c r="AI21" s="1431">
        <f>IFERROR(IF('Установка скидки'!$M$1=FALSE,H21*(1-$AC$1)/'Всп лист'!$B$2,ROUNDUP(H21*(1-$AC$1)/'Всп лист'!$C$3*'Всп лист'!$B$3*'Всп лист'!$B$4,0)),"-" )</f>
        <v>1250</v>
      </c>
      <c r="AJ21" s="1429"/>
      <c r="AK21" s="1429"/>
      <c r="AL21" s="1430"/>
      <c r="AM21" s="837" t="str">
        <f>IFERROR(IF('Установка скидки'!$M$1=FALSE,L21*(1-$AC$1)/'Всп лист'!$B$2,ROUNDUP(L21*(1-$AC$1)/'Всп лист'!$C$3*'Всп лист'!$B$3*'Всп лист'!$B$4,0)),"-" )</f>
        <v>-</v>
      </c>
      <c r="AN21" s="1431">
        <f>IFERROR(IF('Установка скидки'!$M$1=FALSE,M21*(1-$AC$1)/'Всп лист'!$B$2,ROUNDUP(M21*(1-$AC$1)/'Всп лист'!$C$3*'Всп лист'!$B$3*'Всп лист'!$B$4,0)),"-" )</f>
        <v>1250</v>
      </c>
      <c r="AO21" s="1429"/>
      <c r="AP21" s="1429"/>
      <c r="AQ21" s="1430"/>
      <c r="AR21" s="1431">
        <f>IFERROR(IF('Установка скидки'!$M$1=FALSE,Q21*(1-$AC$1)/'Всп лист'!$B$2,ROUNDUP(Q21*(1-$AC$1)/'Всп лист'!$C$3*'Всп лист'!$B$3*'Всп лист'!$B$4,0)),"-" )</f>
        <v>1250</v>
      </c>
      <c r="AS21" s="1429"/>
      <c r="AT21" s="1429"/>
      <c r="AU21" s="1429"/>
      <c r="AV21" s="1430"/>
      <c r="AW21" s="1431">
        <f>IFERROR(IF('Установка скидки'!$M$1=FALSE,V21*(1-$AC$1)/'Всп лист'!$B$2,ROUNDUP(V21*(1-$AC$1)/'Всп лист'!$C$3*'Всп лист'!$B$3*'Всп лист'!$B$4,0)),"-" )</f>
        <v>1250</v>
      </c>
      <c r="AX21" s="1429"/>
      <c r="AY21" s="1430"/>
      <c r="AZ21" s="864" t="str">
        <f>IFERROR(IF('Установка скидки'!$M$1=FALSE,Y21*(1-$AC$1)/'Всп лист'!$B$2,ROUNDUP(Y21*(1-$AC$1)/'Всп лист'!$C$3*'Всп лист'!$B$3*'Всп лист'!$B$4,0)),"-" )</f>
        <v>-</v>
      </c>
    </row>
    <row r="22" spans="1:52" ht="18.75" customHeight="1" x14ac:dyDescent="0.2">
      <c r="A22" s="865" t="s">
        <v>515</v>
      </c>
      <c r="B22" s="867" t="s">
        <v>0</v>
      </c>
      <c r="C22" s="867" t="s">
        <v>0</v>
      </c>
      <c r="D22" s="867" t="s">
        <v>0</v>
      </c>
      <c r="E22" s="867" t="s">
        <v>0</v>
      </c>
      <c r="F22" s="867" t="s">
        <v>0</v>
      </c>
      <c r="G22" s="867" t="s">
        <v>0</v>
      </c>
      <c r="H22" s="867" t="s">
        <v>0</v>
      </c>
      <c r="I22" s="867" t="s">
        <v>0</v>
      </c>
      <c r="J22" s="867" t="s">
        <v>0</v>
      </c>
      <c r="K22" s="1481">
        <v>1250</v>
      </c>
      <c r="L22" s="1481"/>
      <c r="M22" s="1481"/>
      <c r="N22" s="867" t="s">
        <v>0</v>
      </c>
      <c r="O22" s="867" t="s">
        <v>0</v>
      </c>
      <c r="P22" s="867" t="s">
        <v>0</v>
      </c>
      <c r="Q22" s="866" t="s">
        <v>619</v>
      </c>
      <c r="R22" s="866" t="s">
        <v>619</v>
      </c>
      <c r="S22" s="866" t="s">
        <v>619</v>
      </c>
      <c r="T22" s="866" t="s">
        <v>619</v>
      </c>
      <c r="U22" s="866" t="s">
        <v>619</v>
      </c>
      <c r="V22" s="866" t="s">
        <v>619</v>
      </c>
      <c r="W22" s="866" t="s">
        <v>619</v>
      </c>
      <c r="X22" s="867" t="s">
        <v>0</v>
      </c>
      <c r="Y22" s="868" t="s">
        <v>0</v>
      </c>
      <c r="AB22" s="865" t="str">
        <f>A22</f>
        <v>Лист потолочный универсальный ЛПУ - Р 480*480 мм</v>
      </c>
      <c r="AC22" s="867" t="str">
        <f>IFERROR(IF('Установка скидки'!$M$1=FALSE,B22*(1-$AC$1)/'Всп лист'!$B$2,ROUNDUP(B22*(1-$AC$1)/'Всп лист'!$C$3*'Всп лист'!$B$3*'Всп лист'!$B$4,0)),"-" )</f>
        <v>-</v>
      </c>
      <c r="AD22" s="867" t="str">
        <f>IFERROR(IF('Установка скидки'!$M$1=FALSE,C22*(1-$AC$1)/'Всп лист'!$B$2,ROUNDUP(C22*(1-$AC$1)/'Всп лист'!$C$3*'Всп лист'!$B$3*'Всп лист'!$B$4,0)),"-" )</f>
        <v>-</v>
      </c>
      <c r="AE22" s="867" t="str">
        <f>IFERROR(IF('Установка скидки'!$M$1=FALSE,D22*(1-$AC$1)/'Всп лист'!$B$2,ROUNDUP(D22*(1-$AC$1)/'Всп лист'!$C$3*'Всп лист'!$B$3*'Всп лист'!$B$4,0)),"-" )</f>
        <v>-</v>
      </c>
      <c r="AF22" s="867" t="str">
        <f>IFERROR(IF('Установка скидки'!$M$1=FALSE,E22*(1-$AC$1)/'Всп лист'!$B$2,ROUNDUP(E22*(1-$AC$1)/'Всп лист'!$C$3*'Всп лист'!$B$3*'Всп лист'!$B$4,0)),"-" )</f>
        <v>-</v>
      </c>
      <c r="AG22" s="867" t="str">
        <f>IFERROR(IF('Установка скидки'!$M$1=FALSE,F22*(1-$AC$1)/'Всп лист'!$B$2,ROUNDUP(F22*(1-$AC$1)/'Всп лист'!$C$3*'Всп лист'!$B$3*'Всп лист'!$B$4,0)),"-" )</f>
        <v>-</v>
      </c>
      <c r="AH22" s="867" t="str">
        <f>IFERROR(IF('Установка скидки'!$M$1=FALSE,G22*(1-$AC$1)/'Всп лист'!$B$2,ROUNDUP(G22*(1-$AC$1)/'Всп лист'!$C$3*'Всп лист'!$B$3*'Всп лист'!$B$4,0)),"-" )</f>
        <v>-</v>
      </c>
      <c r="AI22" s="867" t="str">
        <f>IFERROR(IF('Установка скидки'!$M$1=FALSE,H22*(1-$AC$1)/'Всп лист'!$B$2,ROUNDUP(H22*(1-$AC$1)/'Всп лист'!$C$3*'Всп лист'!$B$3*'Всп лист'!$B$4,0)),"-" )</f>
        <v>-</v>
      </c>
      <c r="AJ22" s="867" t="str">
        <f>IFERROR(IF('Установка скидки'!$M$1=FALSE,I22*(1-$AC$1)/'Всп лист'!$B$2,ROUNDUP(I22*(1-$AC$1)/'Всп лист'!$C$3*'Всп лист'!$B$3*'Всп лист'!$B$4,0)),"-" )</f>
        <v>-</v>
      </c>
      <c r="AK22" s="867" t="str">
        <f>IFERROR(IF('Установка скидки'!$M$1=FALSE,J22*(1-$AC$1)/'Всп лист'!$B$2,ROUNDUP(J22*(1-$AC$1)/'Всп лист'!$C$3*'Всп лист'!$B$3*'Всп лист'!$B$4,0)),"-" )</f>
        <v>-</v>
      </c>
      <c r="AL22" s="1432">
        <f>IFERROR(IF('Установка скидки'!$M$1=FALSE,K22*(1-$AC$1)/'Всп лист'!$B$2,ROUNDUP(K22*(1-$AC$1)/'Всп лист'!$C$3*'Всп лист'!$B$3*'Всп лист'!$B$4,0)),"-" )</f>
        <v>1250</v>
      </c>
      <c r="AM22" s="1433"/>
      <c r="AN22" s="1434"/>
      <c r="AO22" s="867" t="str">
        <f>IFERROR(IF('Установка скидки'!$M$1=FALSE,N22*(1-$AC$1)/'Всп лист'!$B$2,ROUNDUP(N22*(1-$AC$1)/'Всп лист'!$C$3*'Всп лист'!$B$3*'Всп лист'!$B$4,0)),"-" )</f>
        <v>-</v>
      </c>
      <c r="AP22" s="867" t="str">
        <f>IFERROR(IF('Установка скидки'!$M$1=FALSE,O22*(1-$AC$1)/'Всп лист'!$B$2,ROUNDUP(O22*(1-$AC$1)/'Всп лист'!$C$3*'Всп лист'!$B$3*'Всп лист'!$B$4,0)),"-" )</f>
        <v>-</v>
      </c>
      <c r="AQ22" s="867" t="str">
        <f>IFERROR(IF('Установка скидки'!$M$1=FALSE,P22*(1-$AC$1)/'Всп лист'!$B$2,ROUNDUP(P22*(1-$AC$1)/'Всп лист'!$C$3*'Всп лист'!$B$3*'Всп лист'!$B$4,0)),"-" )</f>
        <v>-</v>
      </c>
      <c r="AR22" s="866" t="str">
        <f>IFERROR(IF('Установка скидки'!$M$1=FALSE,Q22*(1-$AC$1)/'Всп лист'!$B$2,ROUNDUP(Q22*(1-$AC$1)/'Всп лист'!$C$3*'Всп лист'!$B$3*'Всп лист'!$B$4,0)),"-" )</f>
        <v>-</v>
      </c>
      <c r="AS22" s="866" t="str">
        <f>IFERROR(IF('Установка скидки'!$M$1=FALSE,R22*(1-$AC$1)/'Всп лист'!$B$2,ROUNDUP(R22*(1-$AC$1)/'Всп лист'!$C$3*'Всп лист'!$B$3*'Всп лист'!$B$4,0)),"-" )</f>
        <v>-</v>
      </c>
      <c r="AT22" s="866" t="str">
        <f>IFERROR(IF('Установка скидки'!$M$1=FALSE,S22*(1-$AC$1)/'Всп лист'!$B$2,ROUNDUP(S22*(1-$AC$1)/'Всп лист'!$C$3*'Всп лист'!$B$3*'Всп лист'!$B$4,0)),"-" )</f>
        <v>-</v>
      </c>
      <c r="AU22" s="866" t="str">
        <f>IFERROR(IF('Установка скидки'!$M$1=FALSE,T22*(1-$AC$1)/'Всп лист'!$B$2,ROUNDUP(T22*(1-$AC$1)/'Всп лист'!$C$3*'Всп лист'!$B$3*'Всп лист'!$B$4,0)),"-" )</f>
        <v>-</v>
      </c>
      <c r="AV22" s="866" t="str">
        <f>IFERROR(IF('Установка скидки'!$M$1=FALSE,U22*(1-$AC$1)/'Всп лист'!$B$2,ROUNDUP(U22*(1-$AC$1)/'Всп лист'!$C$3*'Всп лист'!$B$3*'Всп лист'!$B$4,0)),"-" )</f>
        <v>-</v>
      </c>
      <c r="AW22" s="866" t="str">
        <f>IFERROR(IF('Установка скидки'!$M$1=FALSE,V22*(1-$AC$1)/'Всп лист'!$B$2,ROUNDUP(V22*(1-$AC$1)/'Всп лист'!$C$3*'Всп лист'!$B$3*'Всп лист'!$B$4,0)),"-" )</f>
        <v>-</v>
      </c>
      <c r="AX22" s="866" t="str">
        <f>IFERROR(IF('Установка скидки'!$M$1=FALSE,W22*(1-$AC$1)/'Всп лист'!$B$2,ROUNDUP(W22*(1-$AC$1)/'Всп лист'!$C$3*'Всп лист'!$B$3*'Всп лист'!$B$4,0)),"-" )</f>
        <v>-</v>
      </c>
      <c r="AY22" s="867" t="str">
        <f>IFERROR(IF('Установка скидки'!$M$1=FALSE,X22*(1-$AC$1)/'Всп лист'!$B$2,ROUNDUP(X22*(1-$AC$1)/'Всп лист'!$C$3*'Всп лист'!$B$3*'Всп лист'!$B$4,0)),"-" )</f>
        <v>-</v>
      </c>
      <c r="AZ22" s="868" t="str">
        <f>IFERROR(IF('Установка скидки'!$M$1=FALSE,Y22*(1-$AC$1)/'Всп лист'!$B$2,ROUNDUP(Y22*(1-$AC$1)/'Всп лист'!$C$3*'Всп лист'!$B$3*'Всп лист'!$B$4,0)),"-" )</f>
        <v>-</v>
      </c>
    </row>
    <row r="23" spans="1:52" ht="18.75" customHeight="1" x14ac:dyDescent="0.2">
      <c r="A23" s="863" t="s">
        <v>516</v>
      </c>
      <c r="B23" s="1482">
        <v>2314</v>
      </c>
      <c r="C23" s="1482"/>
      <c r="D23" s="1482"/>
      <c r="E23" s="1482"/>
      <c r="F23" s="1482"/>
      <c r="G23" s="1482"/>
      <c r="H23" s="1482"/>
      <c r="I23" s="1482"/>
      <c r="J23" s="1482"/>
      <c r="K23" s="1482"/>
      <c r="L23" s="1482"/>
      <c r="M23" s="1482"/>
      <c r="N23" s="1482"/>
      <c r="O23" s="1482"/>
      <c r="P23" s="1482"/>
      <c r="Q23" s="1482"/>
      <c r="R23" s="1482"/>
      <c r="S23" s="1482"/>
      <c r="T23" s="1482"/>
      <c r="U23" s="1482"/>
      <c r="V23" s="1482"/>
      <c r="W23" s="1482"/>
      <c r="X23" s="1482"/>
      <c r="Y23" s="1482"/>
      <c r="AB23" s="863" t="str">
        <f t="shared" si="3"/>
        <v>Лист предтопочный 965*480 мм</v>
      </c>
      <c r="AC23" s="1452">
        <f>IFERROR(IF('Установка скидки'!$M$1=FALSE,B23*(1-$AC$1)/'Всп лист'!$B$2,ROUNDUP(B23*(1-$AC$1)/'Всп лист'!$C$3*'Всп лист'!$B$3*'Всп лист'!$B$4,0)),"-" )</f>
        <v>2314</v>
      </c>
      <c r="AD23" s="1453"/>
      <c r="AE23" s="1453"/>
      <c r="AF23" s="1453"/>
      <c r="AG23" s="1453"/>
      <c r="AH23" s="1453"/>
      <c r="AI23" s="1453"/>
      <c r="AJ23" s="1453"/>
      <c r="AK23" s="1453"/>
      <c r="AL23" s="1453"/>
      <c r="AM23" s="1453"/>
      <c r="AN23" s="1453"/>
      <c r="AO23" s="1453"/>
      <c r="AP23" s="1453"/>
      <c r="AQ23" s="1453"/>
      <c r="AR23" s="1453"/>
      <c r="AS23" s="1453"/>
      <c r="AT23" s="1453"/>
      <c r="AU23" s="1453"/>
      <c r="AV23" s="1453"/>
      <c r="AW23" s="1453"/>
      <c r="AX23" s="1453"/>
      <c r="AY23" s="1453"/>
      <c r="AZ23" s="1468"/>
    </row>
    <row r="24" spans="1:52" ht="18.75" customHeight="1" x14ac:dyDescent="0.2">
      <c r="A24" s="865" t="s">
        <v>517</v>
      </c>
      <c r="B24" s="1483">
        <v>1194</v>
      </c>
      <c r="C24" s="1483"/>
      <c r="D24" s="1483"/>
      <c r="E24" s="1483"/>
      <c r="F24" s="1483"/>
      <c r="G24" s="1483"/>
      <c r="H24" s="1483"/>
      <c r="I24" s="1483"/>
      <c r="J24" s="1483"/>
      <c r="K24" s="1483"/>
      <c r="L24" s="1483"/>
      <c r="M24" s="1483"/>
      <c r="N24" s="1483"/>
      <c r="O24" s="1483"/>
      <c r="P24" s="1483"/>
      <c r="Q24" s="1483"/>
      <c r="R24" s="1483"/>
      <c r="S24" s="1483"/>
      <c r="T24" s="1483"/>
      <c r="U24" s="1483"/>
      <c r="V24" s="1483"/>
      <c r="W24" s="1483"/>
      <c r="X24" s="1483"/>
      <c r="Y24" s="1483"/>
      <c r="AB24" s="865" t="str">
        <f t="shared" si="3"/>
        <v>Лист предтопочный 580*475 мм</v>
      </c>
      <c r="AC24" s="1476">
        <f>IFERROR(IF('Установка скидки'!$M$1=FALSE,B24*(1-$AC$1)/'Всп лист'!$B$2,ROUNDUP(B24*(1-$AC$1)/'Всп лист'!$C$3*'Всп лист'!$B$3*'Всп лист'!$B$4,0)),"-" )</f>
        <v>1194</v>
      </c>
      <c r="AD24" s="1477"/>
      <c r="AE24" s="1477"/>
      <c r="AF24" s="1477"/>
      <c r="AG24" s="1477"/>
      <c r="AH24" s="1477"/>
      <c r="AI24" s="1477"/>
      <c r="AJ24" s="1477"/>
      <c r="AK24" s="1477"/>
      <c r="AL24" s="1477"/>
      <c r="AM24" s="1477"/>
      <c r="AN24" s="1477"/>
      <c r="AO24" s="1477"/>
      <c r="AP24" s="1477"/>
      <c r="AQ24" s="1477"/>
      <c r="AR24" s="1477"/>
      <c r="AS24" s="1477"/>
      <c r="AT24" s="1477"/>
      <c r="AU24" s="1477"/>
      <c r="AV24" s="1477"/>
      <c r="AW24" s="1477"/>
      <c r="AX24" s="1477"/>
      <c r="AY24" s="1477"/>
      <c r="AZ24" s="1478"/>
    </row>
    <row r="25" spans="1:52" ht="18.75" customHeight="1" x14ac:dyDescent="0.2">
      <c r="A25" s="863" t="s">
        <v>29</v>
      </c>
      <c r="B25" s="684">
        <v>366</v>
      </c>
      <c r="C25" s="684">
        <v>407</v>
      </c>
      <c r="D25" s="684">
        <v>448</v>
      </c>
      <c r="E25" s="684">
        <v>468</v>
      </c>
      <c r="F25" s="684">
        <v>489</v>
      </c>
      <c r="G25" s="684">
        <v>509</v>
      </c>
      <c r="H25" s="684">
        <v>530</v>
      </c>
      <c r="I25" s="684">
        <v>550</v>
      </c>
      <c r="J25" s="684">
        <v>618</v>
      </c>
      <c r="K25" s="684">
        <v>612</v>
      </c>
      <c r="L25" s="684">
        <v>527</v>
      </c>
      <c r="M25" s="684">
        <v>736</v>
      </c>
      <c r="N25" s="684">
        <v>778</v>
      </c>
      <c r="O25" s="684">
        <v>819</v>
      </c>
      <c r="P25" s="684">
        <v>929</v>
      </c>
      <c r="Q25" s="685">
        <v>1102</v>
      </c>
      <c r="R25" s="685">
        <v>1150</v>
      </c>
      <c r="S25" s="685">
        <v>1197</v>
      </c>
      <c r="T25" s="685">
        <v>1195</v>
      </c>
      <c r="U25" s="685">
        <v>1239</v>
      </c>
      <c r="V25" s="685">
        <v>2016</v>
      </c>
      <c r="W25" s="685">
        <v>2036</v>
      </c>
      <c r="X25" s="685">
        <v>2041</v>
      </c>
      <c r="Y25" s="686">
        <v>2205</v>
      </c>
      <c r="AB25" s="863" t="str">
        <f t="shared" si="3"/>
        <v>Фартук</v>
      </c>
      <c r="AC25" s="684">
        <f>IFERROR(IF('Установка скидки'!$M$1=FALSE,B25*(1-$AC$1)/'Всп лист'!$B$2,ROUNDUP(B25*(1-$AC$1)/'Всп лист'!$C$3*'Всп лист'!$B$3*'Всп лист'!$B$4,0)),"-" )</f>
        <v>366</v>
      </c>
      <c r="AD25" s="684">
        <f>IFERROR(IF('Установка скидки'!$M$1=FALSE,C25*(1-$AC$1)/'Всп лист'!$B$2,ROUNDUP(C25*(1-$AC$1)/'Всп лист'!$C$3*'Всп лист'!$B$3*'Всп лист'!$B$4,0)),"-" )</f>
        <v>407</v>
      </c>
      <c r="AE25" s="684">
        <f>IFERROR(IF('Установка скидки'!$M$1=FALSE,D25*(1-$AC$1)/'Всп лист'!$B$2,ROUNDUP(D25*(1-$AC$1)/'Всп лист'!$C$3*'Всп лист'!$B$3*'Всп лист'!$B$4,0)),"-" )</f>
        <v>448</v>
      </c>
      <c r="AF25" s="684">
        <f>IFERROR(IF('Установка скидки'!$M$1=FALSE,E25*(1-$AC$1)/'Всп лист'!$B$2,ROUNDUP(E25*(1-$AC$1)/'Всп лист'!$C$3*'Всп лист'!$B$3*'Всп лист'!$B$4,0)),"-" )</f>
        <v>468</v>
      </c>
      <c r="AG25" s="684">
        <f>IFERROR(IF('Установка скидки'!$M$1=FALSE,F25*(1-$AC$1)/'Всп лист'!$B$2,ROUNDUP(F25*(1-$AC$1)/'Всп лист'!$C$3*'Всп лист'!$B$3*'Всп лист'!$B$4,0)),"-" )</f>
        <v>489</v>
      </c>
      <c r="AH25" s="684">
        <f>IFERROR(IF('Установка скидки'!$M$1=FALSE,G25*(1-$AC$1)/'Всп лист'!$B$2,ROUNDUP(G25*(1-$AC$1)/'Всп лист'!$C$3*'Всп лист'!$B$3*'Всп лист'!$B$4,0)),"-" )</f>
        <v>509</v>
      </c>
      <c r="AI25" s="684">
        <f>IFERROR(IF('Установка скидки'!$M$1=FALSE,H25*(1-$AC$1)/'Всп лист'!$B$2,ROUNDUP(H25*(1-$AC$1)/'Всп лист'!$C$3*'Всп лист'!$B$3*'Всп лист'!$B$4,0)),"-" )</f>
        <v>530</v>
      </c>
      <c r="AJ25" s="684">
        <f>IFERROR(IF('Установка скидки'!$M$1=FALSE,I25*(1-$AC$1)/'Всп лист'!$B$2,ROUNDUP(I25*(1-$AC$1)/'Всп лист'!$C$3*'Всп лист'!$B$3*'Всп лист'!$B$4,0)),"-" )</f>
        <v>550</v>
      </c>
      <c r="AK25" s="684">
        <f>IFERROR(IF('Установка скидки'!$M$1=FALSE,J25*(1-$AC$1)/'Всп лист'!$B$2,ROUNDUP(J25*(1-$AC$1)/'Всп лист'!$C$3*'Всп лист'!$B$3*'Всп лист'!$B$4,0)),"-" )</f>
        <v>618</v>
      </c>
      <c r="AL25" s="684">
        <f>IFERROR(IF('Установка скидки'!$M$1=FALSE,K25*(1-$AC$1)/'Всп лист'!$B$2,ROUNDUP(K25*(1-$AC$1)/'Всп лист'!$C$3*'Всп лист'!$B$3*'Всп лист'!$B$4,0)),"-" )</f>
        <v>612</v>
      </c>
      <c r="AM25" s="684">
        <f>IFERROR(IF('Установка скидки'!$M$1=FALSE,L25*(1-$AC$1)/'Всп лист'!$B$2,ROUNDUP(L25*(1-$AC$1)/'Всп лист'!$C$3*'Всп лист'!$B$3*'Всп лист'!$B$4,0)),"-" )</f>
        <v>527</v>
      </c>
      <c r="AN25" s="684">
        <f>IFERROR(IF('Установка скидки'!$M$1=FALSE,M25*(1-$AC$1)/'Всп лист'!$B$2,ROUNDUP(M25*(1-$AC$1)/'Всп лист'!$C$3*'Всп лист'!$B$3*'Всп лист'!$B$4,0)),"-" )</f>
        <v>736</v>
      </c>
      <c r="AO25" s="684">
        <f>IFERROR(IF('Установка скидки'!$M$1=FALSE,N25*(1-$AC$1)/'Всп лист'!$B$2,ROUNDUP(N25*(1-$AC$1)/'Всп лист'!$C$3*'Всп лист'!$B$3*'Всп лист'!$B$4,0)),"-" )</f>
        <v>778</v>
      </c>
      <c r="AP25" s="684">
        <f>IFERROR(IF('Установка скидки'!$M$1=FALSE,O25*(1-$AC$1)/'Всп лист'!$B$2,ROUNDUP(O25*(1-$AC$1)/'Всп лист'!$C$3*'Всп лист'!$B$3*'Всп лист'!$B$4,0)),"-" )</f>
        <v>819</v>
      </c>
      <c r="AQ25" s="684">
        <f>IFERROR(IF('Установка скидки'!$M$1=FALSE,P25*(1-$AC$1)/'Всп лист'!$B$2,ROUNDUP(P25*(1-$AC$1)/'Всп лист'!$C$3*'Всп лист'!$B$3*'Всп лист'!$B$4,0)),"-" )</f>
        <v>929</v>
      </c>
      <c r="AR25" s="684">
        <f>IFERROR(IF('Установка скидки'!$M$1=FALSE,Q25*(1-$AC$1)/'Всп лист'!$B$2,ROUNDUP(Q25*(1-$AC$1)/'Всп лист'!$C$3*'Всп лист'!$B$3*'Всп лист'!$B$4,0)),"-" )</f>
        <v>1102</v>
      </c>
      <c r="AS25" s="684">
        <f>IFERROR(IF('Установка скидки'!$M$1=FALSE,R25*(1-$AC$1)/'Всп лист'!$B$2,ROUNDUP(R25*(1-$AC$1)/'Всп лист'!$C$3*'Всп лист'!$B$3*'Всп лист'!$B$4,0)),"-" )</f>
        <v>1150</v>
      </c>
      <c r="AT25" s="684">
        <f>IFERROR(IF('Установка скидки'!$M$1=FALSE,S25*(1-$AC$1)/'Всп лист'!$B$2,ROUNDUP(S25*(1-$AC$1)/'Всп лист'!$C$3*'Всп лист'!$B$3*'Всп лист'!$B$4,0)),"-" )</f>
        <v>1197</v>
      </c>
      <c r="AU25" s="684">
        <f>IFERROR(IF('Установка скидки'!$M$1=FALSE,T25*(1-$AC$1)/'Всп лист'!$B$2,ROUNDUP(T25*(1-$AC$1)/'Всп лист'!$C$3*'Всп лист'!$B$3*'Всп лист'!$B$4,0)),"-" )</f>
        <v>1195</v>
      </c>
      <c r="AV25" s="684">
        <f>IFERROR(IF('Установка скидки'!$M$1=FALSE,U25*(1-$AC$1)/'Всп лист'!$B$2,ROUNDUP(U25*(1-$AC$1)/'Всп лист'!$C$3*'Всп лист'!$B$3*'Всп лист'!$B$4,0)),"-" )</f>
        <v>1239</v>
      </c>
      <c r="AW25" s="684">
        <f>IFERROR(IF('Установка скидки'!$M$1=FALSE,V25*(1-$AC$1)/'Всп лист'!$B$2,ROUNDUP(V25*(1-$AC$1)/'Всп лист'!$C$3*'Всп лист'!$B$3*'Всп лист'!$B$4,0)),"-" )</f>
        <v>2016</v>
      </c>
      <c r="AX25" s="685">
        <f>IFERROR(IF('Установка скидки'!$M$1=FALSE,W25*(1-$AC$1)/'Всп лист'!$B$2,ROUNDUP(W25*(1-$AC$1)/'Всп лист'!$C$3*'Всп лист'!$B$3*'Всп лист'!$B$4,0)),"-" )</f>
        <v>2036</v>
      </c>
      <c r="AY25" s="685">
        <f>IFERROR(IF('Установка скидки'!$M$1=FALSE,X25*(1-$AC$1)/'Всп лист'!$B$2,ROUNDUP(X25*(1-$AC$1)/'Всп лист'!$C$3*'Всп лист'!$B$3*'Всп лист'!$B$4,0)),"-" )</f>
        <v>2041</v>
      </c>
      <c r="AZ25" s="686">
        <f>IFERROR(IF('Установка скидки'!$M$1=FALSE,Y25*(1-$AC$1)/'Всп лист'!$B$2,ROUNDUP(Y25*(1-$AC$1)/'Всп лист'!$C$3*'Всп лист'!$B$3*'Всп лист'!$B$4,0)),"-" )</f>
        <v>2205</v>
      </c>
    </row>
    <row r="26" spans="1:52" ht="18.75" customHeight="1" x14ac:dyDescent="0.2">
      <c r="A26" s="865" t="s">
        <v>410</v>
      </c>
      <c r="B26" s="1483">
        <v>2280</v>
      </c>
      <c r="C26" s="1483"/>
      <c r="D26" s="1483"/>
      <c r="E26" s="1483"/>
      <c r="F26" s="1483"/>
      <c r="G26" s="1483"/>
      <c r="H26" s="1483"/>
      <c r="I26" s="1483"/>
      <c r="J26" s="1483"/>
      <c r="K26" s="1483"/>
      <c r="L26" s="1483"/>
      <c r="M26" s="1483"/>
      <c r="N26" s="1483"/>
      <c r="O26" s="1483"/>
      <c r="P26" s="1483"/>
      <c r="Q26" s="1483"/>
      <c r="R26" s="1483"/>
      <c r="S26" s="1483"/>
      <c r="T26" s="1483"/>
      <c r="U26" s="1483"/>
      <c r="V26" s="1483"/>
      <c r="W26" s="1483"/>
      <c r="X26" s="1483"/>
      <c r="Y26" s="1483"/>
      <c r="AB26" s="865" t="str">
        <f t="shared" si="3"/>
        <v>Штанга хомута растяжки L-1000 мм</v>
      </c>
      <c r="AC26" s="1476">
        <f>IFERROR(IF('Установка скидки'!$M$1=FALSE,B26*(1-$AC$1)/'Всп лист'!$B$2,ROUNDUP(B26*(1-$AC$1)/'Всп лист'!$C$3*'Всп лист'!$B$3*'Всп лист'!$B$4,0)),"-" )</f>
        <v>2280</v>
      </c>
      <c r="AD26" s="1477"/>
      <c r="AE26" s="1477"/>
      <c r="AF26" s="1477"/>
      <c r="AG26" s="1477"/>
      <c r="AH26" s="1477"/>
      <c r="AI26" s="1477"/>
      <c r="AJ26" s="1477"/>
      <c r="AK26" s="1477"/>
      <c r="AL26" s="1477"/>
      <c r="AM26" s="1477"/>
      <c r="AN26" s="1477"/>
      <c r="AO26" s="1477"/>
      <c r="AP26" s="1477"/>
      <c r="AQ26" s="1477"/>
      <c r="AR26" s="1477"/>
      <c r="AS26" s="1477"/>
      <c r="AT26" s="1477"/>
      <c r="AU26" s="1477"/>
      <c r="AV26" s="1477"/>
      <c r="AW26" s="1477"/>
      <c r="AX26" s="1477"/>
      <c r="AY26" s="1477"/>
      <c r="AZ26" s="1478"/>
    </row>
    <row r="27" spans="1:52" s="250" customFormat="1" ht="18.75" customHeight="1" x14ac:dyDescent="0.2">
      <c r="A27" s="863" t="s">
        <v>518</v>
      </c>
      <c r="B27" s="1482">
        <v>3534</v>
      </c>
      <c r="C27" s="1482"/>
      <c r="D27" s="1482"/>
      <c r="E27" s="1482"/>
      <c r="F27" s="1482"/>
      <c r="G27" s="1482"/>
      <c r="H27" s="1482"/>
      <c r="I27" s="1482"/>
      <c r="J27" s="1482"/>
      <c r="K27" s="1482"/>
      <c r="L27" s="1482"/>
      <c r="M27" s="1482"/>
      <c r="N27" s="1482"/>
      <c r="O27" s="1482"/>
      <c r="P27" s="1482"/>
      <c r="Q27" s="1482"/>
      <c r="R27" s="1482"/>
      <c r="S27" s="1482"/>
      <c r="T27" s="1482"/>
      <c r="U27" s="1482"/>
      <c r="V27" s="1482"/>
      <c r="W27" s="1482"/>
      <c r="X27" s="1482"/>
      <c r="Y27" s="1482"/>
      <c r="AB27" s="863" t="str">
        <f t="shared" si="3"/>
        <v>Экран защитный 800*960 мм</v>
      </c>
      <c r="AC27" s="1452">
        <f>IFERROR(IF('Установка скидки'!$M$1=FALSE,B27*(1-$AC$1)/'Всп лист'!$B$2,ROUNDUP(B27*(1-$AC$1)/'Всп лист'!$C$3*'Всп лист'!$B$3*'Всп лист'!$B$4,0)),"-" )</f>
        <v>3534</v>
      </c>
      <c r="AD27" s="1453"/>
      <c r="AE27" s="1453"/>
      <c r="AF27" s="1453"/>
      <c r="AG27" s="1453"/>
      <c r="AH27" s="1453"/>
      <c r="AI27" s="1453"/>
      <c r="AJ27" s="1453"/>
      <c r="AK27" s="1453"/>
      <c r="AL27" s="1453"/>
      <c r="AM27" s="1453"/>
      <c r="AN27" s="1453"/>
      <c r="AO27" s="1453"/>
      <c r="AP27" s="1453"/>
      <c r="AQ27" s="1453"/>
      <c r="AR27" s="1453"/>
      <c r="AS27" s="1453"/>
      <c r="AT27" s="1453"/>
      <c r="AU27" s="1453"/>
      <c r="AV27" s="1453"/>
      <c r="AW27" s="1453"/>
      <c r="AX27" s="1453"/>
      <c r="AY27" s="1453"/>
      <c r="AZ27" s="1468"/>
    </row>
    <row r="28" spans="1:52" s="250" customFormat="1" ht="18.75" customHeight="1" thickBot="1" x14ac:dyDescent="0.25">
      <c r="A28" s="885" t="s">
        <v>519</v>
      </c>
      <c r="B28" s="1411">
        <v>1206</v>
      </c>
      <c r="C28" s="1411"/>
      <c r="D28" s="1411"/>
      <c r="E28" s="1411"/>
      <c r="F28" s="1411"/>
      <c r="G28" s="1411"/>
      <c r="H28" s="1411"/>
      <c r="I28" s="1411"/>
      <c r="J28" s="1411"/>
      <c r="K28" s="1411"/>
      <c r="L28" s="1411"/>
      <c r="M28" s="1411"/>
      <c r="N28" s="1411"/>
      <c r="O28" s="1411"/>
      <c r="P28" s="1411"/>
      <c r="Q28" s="1411"/>
      <c r="R28" s="1411"/>
      <c r="S28" s="1411"/>
      <c r="T28" s="1411"/>
      <c r="U28" s="1411"/>
      <c r="V28" s="1411"/>
      <c r="W28" s="1411"/>
      <c r="X28" s="1411"/>
      <c r="Y28" s="1411"/>
      <c r="AB28" s="885" t="str">
        <f t="shared" si="3"/>
        <v>Экран защитный 480*480 мм</v>
      </c>
      <c r="AC28" s="1469">
        <f>IFERROR(IF('Установка скидки'!$M$1=FALSE,B28*(1-$AC$1)/'Всп лист'!$B$2,ROUNDUP(B28*(1-$AC$1)/'Всп лист'!$C$3*'Всп лист'!$B$3*'Всп лист'!$B$4,0)),"-" )</f>
        <v>1206</v>
      </c>
      <c r="AD28" s="1470"/>
      <c r="AE28" s="1470"/>
      <c r="AF28" s="1470"/>
      <c r="AG28" s="1470"/>
      <c r="AH28" s="1470"/>
      <c r="AI28" s="1470"/>
      <c r="AJ28" s="1470"/>
      <c r="AK28" s="1470"/>
      <c r="AL28" s="1470"/>
      <c r="AM28" s="1470"/>
      <c r="AN28" s="1470"/>
      <c r="AO28" s="1470"/>
      <c r="AP28" s="1470"/>
      <c r="AQ28" s="1470"/>
      <c r="AR28" s="1470"/>
      <c r="AS28" s="1470"/>
      <c r="AT28" s="1470"/>
      <c r="AU28" s="1470"/>
      <c r="AV28" s="1470"/>
      <c r="AW28" s="1470"/>
      <c r="AX28" s="1470"/>
      <c r="AY28" s="1470"/>
      <c r="AZ28" s="1471"/>
    </row>
    <row r="29" spans="1:52" ht="16.5" customHeight="1" x14ac:dyDescent="0.2">
      <c r="AC29" s="239"/>
      <c r="AD29" s="239"/>
      <c r="AE29" s="239"/>
    </row>
    <row r="30" spans="1:52" ht="12.75" x14ac:dyDescent="0.2">
      <c r="AB30" s="252"/>
      <c r="AC30" s="253"/>
      <c r="AD30" s="253"/>
      <c r="AE30" s="253"/>
      <c r="AF30" s="253"/>
      <c r="AG30" s="253"/>
      <c r="AH30" s="253"/>
      <c r="AI30" s="253"/>
      <c r="AJ30" s="253"/>
      <c r="AK30" s="253"/>
      <c r="AL30" s="253"/>
      <c r="AM30" s="253"/>
      <c r="AN30" s="253"/>
      <c r="AO30" s="252"/>
      <c r="AP30" s="252"/>
      <c r="AQ30" s="252"/>
      <c r="AR30" s="252"/>
      <c r="AS30" s="252"/>
      <c r="AT30" s="252"/>
      <c r="AU30" s="252"/>
      <c r="AV30" s="252"/>
      <c r="AW30" s="252"/>
      <c r="AX30" s="252"/>
      <c r="AY30" s="242"/>
      <c r="AZ30" s="242"/>
    </row>
    <row r="31" spans="1:52" s="250" customFormat="1" ht="15.75" x14ac:dyDescent="0.2">
      <c r="AB31" s="254"/>
      <c r="AC31" s="1438"/>
      <c r="AD31" s="1439"/>
      <c r="AE31" s="1440" t="s">
        <v>47</v>
      </c>
      <c r="AF31" s="1441"/>
      <c r="AG31" s="1441"/>
      <c r="AH31" s="1441"/>
      <c r="AI31" s="1441"/>
      <c r="AJ31" s="1441"/>
      <c r="AK31" s="1441"/>
      <c r="AL31" s="1441"/>
      <c r="AM31" s="1441"/>
      <c r="AN31" s="1441"/>
      <c r="AO31" s="1441"/>
      <c r="AP31" s="1441"/>
      <c r="AQ31" s="1441"/>
      <c r="AR31" s="1441"/>
      <c r="AS31" s="1441"/>
      <c r="AT31" s="1441"/>
      <c r="AU31" s="1441"/>
      <c r="AV31" s="1441"/>
      <c r="AW31" s="1441"/>
      <c r="AX31" s="1441"/>
      <c r="AY31" s="1441"/>
      <c r="AZ31" s="1441"/>
    </row>
    <row r="32" spans="1:52" s="250" customFormat="1" ht="18" customHeight="1" x14ac:dyDescent="0.2">
      <c r="AB32" s="255"/>
      <c r="AC32" s="256"/>
      <c r="AD32" s="257"/>
      <c r="AE32" s="255" t="s">
        <v>19</v>
      </c>
      <c r="AF32" s="255"/>
      <c r="AG32" s="255"/>
      <c r="AH32" s="255"/>
      <c r="AI32" s="255"/>
      <c r="AJ32" s="258"/>
      <c r="AK32" s="258"/>
      <c r="AL32" s="258"/>
      <c r="AM32" s="226"/>
      <c r="AN32" s="226"/>
      <c r="AO32" s="226"/>
      <c r="AP32" s="226"/>
      <c r="AQ32" s="242"/>
      <c r="AR32" s="242"/>
      <c r="AS32" s="242"/>
      <c r="AT32" s="242"/>
      <c r="AU32" s="242"/>
      <c r="AV32" s="242"/>
      <c r="AW32" s="242"/>
      <c r="AX32" s="242"/>
      <c r="AY32" s="242"/>
      <c r="AZ32" s="242"/>
    </row>
    <row r="33" spans="28:52" s="250" customFormat="1" ht="18" customHeight="1" x14ac:dyDescent="0.2">
      <c r="AB33" s="255"/>
      <c r="AC33" s="255"/>
      <c r="AD33" s="255"/>
      <c r="AE33" s="255"/>
      <c r="AF33" s="255"/>
      <c r="AG33" s="255"/>
      <c r="AH33" s="255"/>
      <c r="AI33" s="255"/>
      <c r="AJ33" s="258"/>
      <c r="AK33" s="258"/>
      <c r="AL33" s="258"/>
      <c r="AM33" s="226"/>
      <c r="AN33" s="226"/>
      <c r="AO33" s="226"/>
      <c r="AP33" s="226"/>
      <c r="AQ33" s="242"/>
      <c r="AR33" s="242"/>
      <c r="AS33" s="242"/>
      <c r="AT33" s="242"/>
      <c r="AU33" s="242"/>
      <c r="AV33" s="242"/>
      <c r="AW33" s="242"/>
      <c r="AX33" s="242"/>
      <c r="AY33" s="242"/>
      <c r="AZ33" s="242"/>
    </row>
    <row r="34" spans="28:52" s="250" customFormat="1" ht="12.75" x14ac:dyDescent="0.2">
      <c r="AB34" s="1442" t="s">
        <v>20</v>
      </c>
      <c r="AC34" s="1442"/>
      <c r="AD34" s="1442"/>
      <c r="AE34" s="1442"/>
      <c r="AF34" s="1442"/>
      <c r="AG34" s="1443"/>
      <c r="AH34" s="1443"/>
      <c r="AI34" s="1443"/>
      <c r="AJ34" s="1443"/>
      <c r="AK34" s="1443"/>
      <c r="AL34" s="1443"/>
      <c r="AM34" s="1443"/>
      <c r="AN34" s="1443"/>
      <c r="AO34" s="1443"/>
      <c r="AP34" s="1443"/>
      <c r="AQ34" s="1443"/>
      <c r="AR34" s="1443"/>
      <c r="AS34" s="384"/>
      <c r="AT34" s="384"/>
      <c r="AU34" s="384"/>
      <c r="AV34" s="384"/>
      <c r="AW34" s="384"/>
      <c r="AX34" s="384"/>
      <c r="AY34" s="384"/>
      <c r="AZ34" s="384"/>
    </row>
    <row r="35" spans="28:52" s="250" customFormat="1" ht="17.25" customHeight="1" x14ac:dyDescent="0.2">
      <c r="AB35" s="1444" t="s">
        <v>17</v>
      </c>
      <c r="AC35" s="1423"/>
      <c r="AD35" s="1423"/>
      <c r="AE35" s="1423"/>
      <c r="AF35" s="1423"/>
      <c r="AG35" s="1423"/>
      <c r="AH35" s="1423"/>
      <c r="AI35" s="1423"/>
      <c r="AJ35" s="1423"/>
      <c r="AK35" s="1423"/>
      <c r="AL35" s="1423"/>
      <c r="AM35" s="1423"/>
      <c r="AN35" s="1423"/>
      <c r="AO35" s="1423"/>
      <c r="AP35" s="1423"/>
      <c r="AQ35" s="1423"/>
      <c r="AR35" s="1423"/>
      <c r="AS35" s="1423"/>
      <c r="AT35" s="1423"/>
      <c r="AU35" s="1423"/>
      <c r="AV35" s="1423"/>
      <c r="AW35" s="385"/>
      <c r="AX35" s="385"/>
      <c r="AY35" s="385"/>
      <c r="AZ35" s="386"/>
    </row>
    <row r="36" spans="28:52" s="250" customFormat="1" ht="12.75" x14ac:dyDescent="0.2">
      <c r="AB36" s="1422" t="s">
        <v>46</v>
      </c>
      <c r="AC36" s="1423"/>
      <c r="AD36" s="1423"/>
      <c r="AE36" s="1423"/>
      <c r="AF36" s="1423"/>
      <c r="AG36" s="1423"/>
      <c r="AH36" s="1423"/>
      <c r="AI36" s="1423"/>
      <c r="AJ36" s="1423"/>
      <c r="AK36" s="1423"/>
      <c r="AL36" s="1423"/>
      <c r="AM36" s="1423"/>
      <c r="AN36" s="1423"/>
      <c r="AO36" s="1423"/>
      <c r="AP36" s="1423"/>
      <c r="AQ36" s="1423"/>
      <c r="AR36" s="1423"/>
      <c r="AS36" s="1423"/>
      <c r="AT36" s="1423"/>
      <c r="AU36" s="1423"/>
      <c r="AV36" s="1423"/>
      <c r="AW36" s="1423"/>
      <c r="AX36" s="1423"/>
      <c r="AY36" s="1424"/>
      <c r="AZ36" s="1424"/>
    </row>
    <row r="37" spans="28:52" ht="12.75" x14ac:dyDescent="0.2">
      <c r="AB37" s="383" t="s">
        <v>45</v>
      </c>
      <c r="AC37" s="387"/>
      <c r="AD37" s="387"/>
      <c r="AE37" s="388"/>
      <c r="AF37" s="383"/>
      <c r="AG37" s="383"/>
      <c r="AH37" s="383"/>
      <c r="AI37" s="383"/>
      <c r="AJ37" s="383"/>
      <c r="AK37" s="383"/>
      <c r="AL37" s="383"/>
      <c r="AM37" s="383"/>
      <c r="AN37" s="383"/>
      <c r="AO37" s="383"/>
      <c r="AP37" s="383"/>
      <c r="AQ37" s="383"/>
      <c r="AR37" s="383"/>
      <c r="AS37" s="383"/>
      <c r="AT37" s="383"/>
      <c r="AU37" s="383"/>
      <c r="AV37" s="383"/>
      <c r="AW37" s="383"/>
      <c r="AX37" s="383"/>
      <c r="AY37" s="383"/>
      <c r="AZ37" s="383"/>
    </row>
    <row r="38" spans="28:52" ht="15.75" x14ac:dyDescent="0.25">
      <c r="AB38" s="259"/>
      <c r="AC38" s="260"/>
      <c r="AD38" s="260"/>
      <c r="AE38" s="261"/>
      <c r="AF38" s="259"/>
      <c r="AG38" s="259"/>
      <c r="AH38" s="259"/>
      <c r="AI38" s="259"/>
      <c r="AJ38" s="259"/>
      <c r="AK38" s="259"/>
      <c r="AL38" s="259"/>
      <c r="AM38" s="259"/>
      <c r="AN38" s="259"/>
      <c r="AO38" s="259"/>
      <c r="AP38" s="259"/>
      <c r="AQ38" s="259"/>
      <c r="AR38" s="259"/>
      <c r="AS38" s="259"/>
      <c r="AT38" s="259"/>
      <c r="AU38" s="259"/>
      <c r="AV38" s="259"/>
      <c r="AW38" s="259"/>
      <c r="AX38" s="259"/>
    </row>
  </sheetData>
  <sheetProtection algorithmName="SHA-512" hashValue="vRT3VP4PSNDc87TyNnc+aNrfKMfCYkLZkmZGoJNVbHo5+7sm8XAfvl+yHARmjB8EvUt4bV1r3VipOWOdCMhzYQ==" saltValue="LRmFgWEM7eaI5XTNsbwR4g==" spinCount="100000" sheet="1" objects="1" scenarios="1"/>
  <protectedRanges>
    <protectedRange sqref="AF1:AH1 AF4:AH4 AE32:AG33 AB30:AD34 AE31" name="Диапазон1_2_2_1"/>
    <protectedRange sqref="AF30:AK31 AN30:AP31 AI32:AN33" name="Диапазон1_2_6_1_1"/>
    <protectedRange sqref="AN34:AP34 AF34:AK34" name="Диапазон1_20_1_1"/>
    <protectedRange sqref="AB1:AD4" name="Диапазон1_2_1_1_1"/>
    <protectedRange sqref="AF2:AN2 AE1" name="Диапазон1_1_2_1_1"/>
  </protectedRanges>
  <mergeCells count="84">
    <mergeCell ref="K22:M22"/>
    <mergeCell ref="B23:Y23"/>
    <mergeCell ref="B24:Y24"/>
    <mergeCell ref="B26:Y26"/>
    <mergeCell ref="B27:Y27"/>
    <mergeCell ref="B16:Y16"/>
    <mergeCell ref="B17:Y17"/>
    <mergeCell ref="B21:F21"/>
    <mergeCell ref="H21:K21"/>
    <mergeCell ref="M21:P21"/>
    <mergeCell ref="Q21:U21"/>
    <mergeCell ref="V21:X21"/>
    <mergeCell ref="AC27:AZ27"/>
    <mergeCell ref="AC28:AZ28"/>
    <mergeCell ref="AC16:AZ16"/>
    <mergeCell ref="AC17:AZ17"/>
    <mergeCell ref="AC23:AZ23"/>
    <mergeCell ref="AC24:AZ24"/>
    <mergeCell ref="AC26:AZ26"/>
    <mergeCell ref="AC10:AZ10"/>
    <mergeCell ref="AC11:AG11"/>
    <mergeCell ref="AI11:AL11"/>
    <mergeCell ref="AN11:AQ11"/>
    <mergeCell ref="AR11:AU11"/>
    <mergeCell ref="AV11:AX11"/>
    <mergeCell ref="AL8:AN8"/>
    <mergeCell ref="AN9:AQ9"/>
    <mergeCell ref="AR9:AV9"/>
    <mergeCell ref="AW9:AY9"/>
    <mergeCell ref="AC7:AG7"/>
    <mergeCell ref="AI7:AL7"/>
    <mergeCell ref="AN7:AQ7"/>
    <mergeCell ref="AR7:AV7"/>
    <mergeCell ref="AW7:AY7"/>
    <mergeCell ref="AC12:AG12"/>
    <mergeCell ref="AI12:AL12"/>
    <mergeCell ref="AN12:AQ12"/>
    <mergeCell ref="AR12:AU12"/>
    <mergeCell ref="AC13:AG13"/>
    <mergeCell ref="AI13:AL13"/>
    <mergeCell ref="AN13:AP13"/>
    <mergeCell ref="AU13:AX13"/>
    <mergeCell ref="AB36:AZ36"/>
    <mergeCell ref="AB2:AF2"/>
    <mergeCell ref="AG2:AU3"/>
    <mergeCell ref="AB3:AF3"/>
    <mergeCell ref="AB4:AF4"/>
    <mergeCell ref="AC21:AG21"/>
    <mergeCell ref="AI21:AL21"/>
    <mergeCell ref="AR21:AV21"/>
    <mergeCell ref="AW21:AY21"/>
    <mergeCell ref="AL22:AN22"/>
    <mergeCell ref="AN21:AQ21"/>
    <mergeCell ref="AV12:AX12"/>
    <mergeCell ref="AC31:AD31"/>
    <mergeCell ref="AE31:AZ31"/>
    <mergeCell ref="AB34:AR34"/>
    <mergeCell ref="AB35:AV35"/>
    <mergeCell ref="B7:F7"/>
    <mergeCell ref="H7:K7"/>
    <mergeCell ref="M7:P7"/>
    <mergeCell ref="Q7:U7"/>
    <mergeCell ref="V7:X7"/>
    <mergeCell ref="K8:M8"/>
    <mergeCell ref="J9:L9"/>
    <mergeCell ref="M9:P9"/>
    <mergeCell ref="Q9:U9"/>
    <mergeCell ref="V9:X9"/>
    <mergeCell ref="B28:Y28"/>
    <mergeCell ref="B10:Y10"/>
    <mergeCell ref="B11:F11"/>
    <mergeCell ref="H11:K11"/>
    <mergeCell ref="M11:P11"/>
    <mergeCell ref="Q11:T11"/>
    <mergeCell ref="U11:W11"/>
    <mergeCell ref="B12:F12"/>
    <mergeCell ref="H12:K12"/>
    <mergeCell ref="M12:P12"/>
    <mergeCell ref="Q12:T12"/>
    <mergeCell ref="U12:W12"/>
    <mergeCell ref="B13:F13"/>
    <mergeCell ref="H13:K13"/>
    <mergeCell ref="M13:O13"/>
    <mergeCell ref="T13:W13"/>
  </mergeCells>
  <printOptions horizontalCentered="1"/>
  <pageMargins left="0" right="0" top="0.19685039370078741" bottom="0" header="0.31496062992125984" footer="0.31496062992125984"/>
  <pageSetup paperSize="9" scale="58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AZ28"/>
  <sheetViews>
    <sheetView showGridLines="0" topLeftCell="AA1" zoomScale="80" zoomScaleNormal="80" workbookViewId="0">
      <selection activeCell="BD15" sqref="BD15"/>
    </sheetView>
  </sheetViews>
  <sheetFormatPr defaultColWidth="9.140625" defaultRowHeight="15" outlineLevelCol="1" x14ac:dyDescent="0.25"/>
  <cols>
    <col min="1" max="1" width="56.42578125" style="239" hidden="1" customWidth="1" outlineLevel="1"/>
    <col min="2" max="24" width="7.7109375" style="239" hidden="1" customWidth="1" outlineLevel="1"/>
    <col min="25" max="25" width="8.28515625" style="239" hidden="1" customWidth="1" outlineLevel="1"/>
    <col min="26" max="26" width="9.140625" style="239" hidden="1" customWidth="1" outlineLevel="1"/>
    <col min="27" max="27" width="5" style="239" customWidth="1" collapsed="1"/>
    <col min="28" max="28" width="64.42578125" style="239" customWidth="1"/>
    <col min="29" max="30" width="7" style="262" customWidth="1"/>
    <col min="31" max="31" width="6.5703125" style="263" customWidth="1"/>
    <col min="32" max="52" width="6.5703125" style="239" customWidth="1"/>
    <col min="53" max="16384" width="9.140625" style="239"/>
  </cols>
  <sheetData>
    <row r="1" spans="1:52" ht="26.25" customHeight="1" x14ac:dyDescent="0.3">
      <c r="AB1" s="82" t="s">
        <v>139</v>
      </c>
      <c r="AC1" s="83">
        <f>'Установка скидки'!$G$11</f>
        <v>0</v>
      </c>
      <c r="AD1" s="240"/>
      <c r="AE1" s="240"/>
      <c r="AF1" s="240"/>
      <c r="AG1" s="241"/>
      <c r="AH1" s="241"/>
      <c r="AI1" s="241"/>
      <c r="AJ1" s="241"/>
      <c r="AK1" s="241"/>
      <c r="AL1" s="241"/>
      <c r="AM1" s="241"/>
      <c r="AN1" s="241"/>
      <c r="AO1" s="241"/>
      <c r="AP1" s="241"/>
      <c r="AQ1" s="241"/>
      <c r="AR1" s="241"/>
      <c r="AS1" s="241"/>
      <c r="AT1" s="241"/>
      <c r="AU1" s="639" t="str">
        <f>IF('Установка скидки'!$M$1=FALSE,'Всп лист'!$A$7,'Всп лист'!$A$8)</f>
        <v>Цены указаны в руб. с НДС</v>
      </c>
      <c r="AV1" s="242"/>
      <c r="AW1" s="242"/>
      <c r="AX1" s="242"/>
      <c r="AY1" s="242"/>
      <c r="AZ1" s="242"/>
    </row>
    <row r="2" spans="1:52" ht="15" customHeight="1" x14ac:dyDescent="0.2">
      <c r="AB2" s="1425"/>
      <c r="AC2" s="1425"/>
      <c r="AD2" s="1425"/>
      <c r="AE2" s="1425"/>
      <c r="AF2" s="1425"/>
      <c r="AG2" s="1427"/>
      <c r="AH2" s="1427"/>
      <c r="AI2" s="1427"/>
      <c r="AJ2" s="1427"/>
      <c r="AK2" s="1427"/>
      <c r="AL2" s="1427"/>
      <c r="AM2" s="1427"/>
      <c r="AN2" s="1427"/>
      <c r="AO2" s="1427"/>
      <c r="AP2" s="1427"/>
      <c r="AQ2" s="1427"/>
      <c r="AR2" s="1427"/>
      <c r="AS2" s="1427"/>
      <c r="AT2" s="1427"/>
      <c r="AU2" s="1427"/>
      <c r="AV2" s="242"/>
      <c r="AW2" s="242"/>
      <c r="AX2" s="242"/>
      <c r="AY2" s="242"/>
      <c r="AZ2" s="242"/>
    </row>
    <row r="3" spans="1:52" ht="19.5" customHeight="1" x14ac:dyDescent="0.2">
      <c r="AB3" s="1425"/>
      <c r="AC3" s="1425"/>
      <c r="AD3" s="1425"/>
      <c r="AE3" s="1425"/>
      <c r="AF3" s="1425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2"/>
      <c r="AW3" s="242"/>
      <c r="AX3" s="242"/>
      <c r="AY3" s="242"/>
      <c r="AZ3" s="242"/>
    </row>
    <row r="4" spans="1:52" ht="13.5" thickBot="1" x14ac:dyDescent="0.25">
      <c r="AC4" s="239"/>
      <c r="AD4" s="239"/>
      <c r="AE4" s="239"/>
    </row>
    <row r="5" spans="1:52" ht="34.5" customHeight="1" thickBot="1" x14ac:dyDescent="0.3">
      <c r="A5" s="1051" t="s">
        <v>170</v>
      </c>
      <c r="B5" s="1052">
        <v>80</v>
      </c>
      <c r="C5" s="1052">
        <v>100</v>
      </c>
      <c r="D5" s="1052">
        <v>110</v>
      </c>
      <c r="E5" s="1052">
        <v>115</v>
      </c>
      <c r="F5" s="1052">
        <v>120</v>
      </c>
      <c r="G5" s="1052">
        <v>125</v>
      </c>
      <c r="H5" s="1052">
        <v>130</v>
      </c>
      <c r="I5" s="1052">
        <v>135</v>
      </c>
      <c r="J5" s="1052">
        <v>140</v>
      </c>
      <c r="K5" s="1052">
        <v>150</v>
      </c>
      <c r="L5" s="1052">
        <v>160</v>
      </c>
      <c r="M5" s="1052">
        <v>180</v>
      </c>
      <c r="N5" s="1052">
        <v>190</v>
      </c>
      <c r="O5" s="1052">
        <v>200</v>
      </c>
      <c r="P5" s="1052">
        <v>210</v>
      </c>
      <c r="Q5" s="1052">
        <v>220</v>
      </c>
      <c r="R5" s="1052">
        <v>230</v>
      </c>
      <c r="S5" s="1052">
        <v>240</v>
      </c>
      <c r="T5" s="1052">
        <v>250</v>
      </c>
      <c r="U5" s="1052">
        <v>260</v>
      </c>
      <c r="V5" s="1052">
        <v>280</v>
      </c>
      <c r="W5" s="1052">
        <v>300</v>
      </c>
      <c r="X5" s="1052">
        <v>310</v>
      </c>
      <c r="Y5" s="1053">
        <v>350</v>
      </c>
      <c r="AB5" s="243" t="s">
        <v>170</v>
      </c>
      <c r="AC5" s="244">
        <v>80</v>
      </c>
      <c r="AD5" s="244">
        <v>100</v>
      </c>
      <c r="AE5" s="244">
        <v>110</v>
      </c>
      <c r="AF5" s="244">
        <v>115</v>
      </c>
      <c r="AG5" s="244">
        <v>120</v>
      </c>
      <c r="AH5" s="244">
        <v>125</v>
      </c>
      <c r="AI5" s="244">
        <v>130</v>
      </c>
      <c r="AJ5" s="244">
        <v>135</v>
      </c>
      <c r="AK5" s="244">
        <v>140</v>
      </c>
      <c r="AL5" s="244">
        <v>150</v>
      </c>
      <c r="AM5" s="244">
        <v>160</v>
      </c>
      <c r="AN5" s="244">
        <v>180</v>
      </c>
      <c r="AO5" s="244">
        <v>190</v>
      </c>
      <c r="AP5" s="244">
        <v>200</v>
      </c>
      <c r="AQ5" s="244">
        <v>210</v>
      </c>
      <c r="AR5" s="244">
        <v>220</v>
      </c>
      <c r="AS5" s="244">
        <v>230</v>
      </c>
      <c r="AT5" s="244">
        <v>240</v>
      </c>
      <c r="AU5" s="244">
        <v>250</v>
      </c>
      <c r="AV5" s="244">
        <v>260</v>
      </c>
      <c r="AW5" s="244">
        <v>280</v>
      </c>
      <c r="AX5" s="244">
        <v>300</v>
      </c>
      <c r="AY5" s="244">
        <v>310</v>
      </c>
      <c r="AZ5" s="245">
        <v>350</v>
      </c>
    </row>
    <row r="6" spans="1:52" ht="26.25" customHeight="1" x14ac:dyDescent="0.25">
      <c r="A6" s="1054" t="s">
        <v>287</v>
      </c>
      <c r="B6" s="1484">
        <v>1588</v>
      </c>
      <c r="C6" s="1484"/>
      <c r="D6" s="1484"/>
      <c r="E6" s="1484"/>
      <c r="F6" s="1484"/>
      <c r="G6" s="1484"/>
      <c r="H6" s="1484"/>
      <c r="I6" s="1484"/>
      <c r="J6" s="1484"/>
      <c r="K6" s="1484"/>
      <c r="L6" s="1484"/>
      <c r="M6" s="1484"/>
      <c r="N6" s="1484"/>
      <c r="O6" s="1484"/>
      <c r="P6" s="1484"/>
      <c r="Q6" s="1484"/>
      <c r="R6" s="1484"/>
      <c r="S6" s="1484"/>
      <c r="T6" s="1484"/>
      <c r="U6" s="1484"/>
      <c r="V6" s="1484"/>
      <c r="W6" s="1484"/>
      <c r="X6" s="1484"/>
      <c r="Y6" s="1484"/>
      <c r="AB6" s="246" t="s">
        <v>287</v>
      </c>
      <c r="AC6" s="1498">
        <f>IFERROR(IF('Установка скидки'!$M$1=FALSE,B6*(1-$AC$1)/'Всп лист'!$B$2,ROUNDUP(B6*(1-$AC$1)/'Всп лист'!$C$3*'Всп лист'!$B$3*'Всп лист'!$B$4,0)),"-" )</f>
        <v>1588</v>
      </c>
      <c r="AD6" s="1498"/>
      <c r="AE6" s="1498"/>
      <c r="AF6" s="1498"/>
      <c r="AG6" s="1498"/>
      <c r="AH6" s="1498"/>
      <c r="AI6" s="1498"/>
      <c r="AJ6" s="1498"/>
      <c r="AK6" s="1498"/>
      <c r="AL6" s="1498"/>
      <c r="AM6" s="1498"/>
      <c r="AN6" s="1498"/>
      <c r="AO6" s="1498"/>
      <c r="AP6" s="1498"/>
      <c r="AQ6" s="1498"/>
      <c r="AR6" s="1498"/>
      <c r="AS6" s="1498"/>
      <c r="AT6" s="1498"/>
      <c r="AU6" s="1498"/>
      <c r="AV6" s="1498"/>
      <c r="AW6" s="1498"/>
      <c r="AX6" s="1498"/>
      <c r="AY6" s="1498"/>
      <c r="AZ6" s="1498"/>
    </row>
    <row r="7" spans="1:52" ht="26.25" customHeight="1" x14ac:dyDescent="0.25">
      <c r="A7" s="1055" t="s">
        <v>288</v>
      </c>
      <c r="B7" s="1485">
        <v>2773</v>
      </c>
      <c r="C7" s="1485"/>
      <c r="D7" s="1485"/>
      <c r="E7" s="1485"/>
      <c r="F7" s="1485"/>
      <c r="G7" s="1485"/>
      <c r="H7" s="1485"/>
      <c r="I7" s="1485"/>
      <c r="J7" s="1485"/>
      <c r="K7" s="1485"/>
      <c r="L7" s="1485"/>
      <c r="M7" s="1485"/>
      <c r="N7" s="1485"/>
      <c r="O7" s="1485"/>
      <c r="P7" s="1485"/>
      <c r="Q7" s="1485"/>
      <c r="R7" s="1485"/>
      <c r="S7" s="1485"/>
      <c r="T7" s="1485"/>
      <c r="U7" s="1485"/>
      <c r="V7" s="1485"/>
      <c r="W7" s="1485"/>
      <c r="X7" s="1485"/>
      <c r="Y7" s="1485"/>
      <c r="AB7" s="247" t="s">
        <v>288</v>
      </c>
      <c r="AC7" s="1493">
        <f>IFERROR(IF('Установка скидки'!$M$1=FALSE,B7*(1-$AC$1)/'Всп лист'!$B$2,ROUNDUP(B7*(1-$AC$1)/'Всп лист'!$C$3*'Всп лист'!$B$3*'Всп лист'!$B$4,0)),"-" )</f>
        <v>2773</v>
      </c>
      <c r="AD7" s="1493"/>
      <c r="AE7" s="1493"/>
      <c r="AF7" s="1493"/>
      <c r="AG7" s="1493"/>
      <c r="AH7" s="1493"/>
      <c r="AI7" s="1493"/>
      <c r="AJ7" s="1493"/>
      <c r="AK7" s="1493"/>
      <c r="AL7" s="1493"/>
      <c r="AM7" s="1493"/>
      <c r="AN7" s="1493"/>
      <c r="AO7" s="1493"/>
      <c r="AP7" s="1493"/>
      <c r="AQ7" s="1493"/>
      <c r="AR7" s="1493"/>
      <c r="AS7" s="1493"/>
      <c r="AT7" s="1493"/>
      <c r="AU7" s="1493"/>
      <c r="AV7" s="1493"/>
      <c r="AW7" s="1493"/>
      <c r="AX7" s="1493"/>
      <c r="AY7" s="1493"/>
      <c r="AZ7" s="1493"/>
    </row>
    <row r="8" spans="1:52" ht="26.25" customHeight="1" x14ac:dyDescent="0.25">
      <c r="A8" s="1056" t="s">
        <v>289</v>
      </c>
      <c r="B8" s="1486">
        <v>4931</v>
      </c>
      <c r="C8" s="1486"/>
      <c r="D8" s="1486"/>
      <c r="E8" s="1486"/>
      <c r="F8" s="1486"/>
      <c r="G8" s="1486"/>
      <c r="H8" s="1486"/>
      <c r="I8" s="1486"/>
      <c r="J8" s="1486"/>
      <c r="K8" s="1486"/>
      <c r="L8" s="1486"/>
      <c r="M8" s="1486"/>
      <c r="N8" s="1486"/>
      <c r="O8" s="1486"/>
      <c r="P8" s="1486"/>
      <c r="Q8" s="1486"/>
      <c r="R8" s="1486"/>
      <c r="S8" s="1486"/>
      <c r="T8" s="1486"/>
      <c r="U8" s="1486"/>
      <c r="V8" s="1486"/>
      <c r="W8" s="1486"/>
      <c r="X8" s="1486"/>
      <c r="Y8" s="1486"/>
      <c r="AB8" s="248" t="s">
        <v>289</v>
      </c>
      <c r="AC8" s="1499">
        <f>IFERROR(IF('Установка скидки'!$M$1=FALSE,B8*(1-$AC$1)/'Всп лист'!$B$2,ROUNDUP(B8*(1-$AC$1)/'Всп лист'!$C$3*'Всп лист'!$B$3*'Всп лист'!$B$4,0)),"-" )</f>
        <v>4931</v>
      </c>
      <c r="AD8" s="1499"/>
      <c r="AE8" s="1499"/>
      <c r="AF8" s="1499"/>
      <c r="AG8" s="1499"/>
      <c r="AH8" s="1499"/>
      <c r="AI8" s="1499"/>
      <c r="AJ8" s="1499"/>
      <c r="AK8" s="1499"/>
      <c r="AL8" s="1499"/>
      <c r="AM8" s="1499"/>
      <c r="AN8" s="1499"/>
      <c r="AO8" s="1499"/>
      <c r="AP8" s="1499"/>
      <c r="AQ8" s="1499"/>
      <c r="AR8" s="1499"/>
      <c r="AS8" s="1499"/>
      <c r="AT8" s="1499"/>
      <c r="AU8" s="1499"/>
      <c r="AV8" s="1499"/>
      <c r="AW8" s="1499"/>
      <c r="AX8" s="1499"/>
      <c r="AY8" s="1499"/>
      <c r="AZ8" s="1499"/>
    </row>
    <row r="9" spans="1:52" ht="26.25" customHeight="1" x14ac:dyDescent="0.25">
      <c r="A9" s="1055" t="s">
        <v>290</v>
      </c>
      <c r="B9" s="1485">
        <v>6233</v>
      </c>
      <c r="C9" s="1485"/>
      <c r="D9" s="1485"/>
      <c r="E9" s="1485"/>
      <c r="F9" s="1485"/>
      <c r="G9" s="1485"/>
      <c r="H9" s="1485"/>
      <c r="I9" s="1485"/>
      <c r="J9" s="1485"/>
      <c r="K9" s="1485"/>
      <c r="L9" s="1485"/>
      <c r="M9" s="1485"/>
      <c r="N9" s="1485"/>
      <c r="O9" s="1485"/>
      <c r="P9" s="1485"/>
      <c r="Q9" s="1485"/>
      <c r="R9" s="1485"/>
      <c r="S9" s="1485"/>
      <c r="T9" s="1485"/>
      <c r="U9" s="1485"/>
      <c r="V9" s="1485"/>
      <c r="W9" s="1485"/>
      <c r="X9" s="1485"/>
      <c r="Y9" s="1485"/>
      <c r="AB9" s="247" t="s">
        <v>290</v>
      </c>
      <c r="AC9" s="1493">
        <f>IFERROR(IF('Установка скидки'!$M$1=FALSE,B9*(1-$AC$1)/'Всп лист'!$B$2,ROUNDUP(B9*(1-$AC$1)/'Всп лист'!$C$3*'Всп лист'!$B$3*'Всп лист'!$B$4,0)),"-" )</f>
        <v>6233</v>
      </c>
      <c r="AD9" s="1493"/>
      <c r="AE9" s="1493"/>
      <c r="AF9" s="1493"/>
      <c r="AG9" s="1493"/>
      <c r="AH9" s="1493"/>
      <c r="AI9" s="1493"/>
      <c r="AJ9" s="1493"/>
      <c r="AK9" s="1493"/>
      <c r="AL9" s="1493"/>
      <c r="AM9" s="1493"/>
      <c r="AN9" s="1493"/>
      <c r="AO9" s="1493"/>
      <c r="AP9" s="1493"/>
      <c r="AQ9" s="1493"/>
      <c r="AR9" s="1493"/>
      <c r="AS9" s="1493"/>
      <c r="AT9" s="1493"/>
      <c r="AU9" s="1493"/>
      <c r="AV9" s="1493"/>
      <c r="AW9" s="1493"/>
      <c r="AX9" s="1493"/>
      <c r="AY9" s="1493"/>
      <c r="AZ9" s="1493"/>
    </row>
    <row r="10" spans="1:52" ht="26.25" customHeight="1" x14ac:dyDescent="0.25">
      <c r="A10" s="1056" t="s">
        <v>291</v>
      </c>
      <c r="B10" s="1486">
        <v>4685</v>
      </c>
      <c r="C10" s="1486"/>
      <c r="D10" s="1486"/>
      <c r="E10" s="1486"/>
      <c r="F10" s="1486"/>
      <c r="G10" s="1486"/>
      <c r="H10" s="1486"/>
      <c r="I10" s="1486"/>
      <c r="J10" s="1486"/>
      <c r="K10" s="1486"/>
      <c r="L10" s="1486"/>
      <c r="M10" s="1486"/>
      <c r="N10" s="1486"/>
      <c r="O10" s="1486"/>
      <c r="P10" s="1486"/>
      <c r="Q10" s="1486"/>
      <c r="R10" s="1486"/>
      <c r="S10" s="1486"/>
      <c r="T10" s="1486"/>
      <c r="U10" s="1486"/>
      <c r="V10" s="1486"/>
      <c r="W10" s="1486"/>
      <c r="X10" s="1486"/>
      <c r="Y10" s="1486"/>
      <c r="AB10" s="248" t="s">
        <v>291</v>
      </c>
      <c r="AC10" s="1499">
        <f>IFERROR(IF('Установка скидки'!$M$1=FALSE,B10*(1-$AC$1)/'Всп лист'!$B$2,ROUNDUP(B10*(1-$AC$1)/'Всп лист'!$C$3*'Всп лист'!$B$3*'Всп лист'!$B$4,0)),"-" )</f>
        <v>4685</v>
      </c>
      <c r="AD10" s="1499"/>
      <c r="AE10" s="1499"/>
      <c r="AF10" s="1499"/>
      <c r="AG10" s="1499"/>
      <c r="AH10" s="1499"/>
      <c r="AI10" s="1499"/>
      <c r="AJ10" s="1499"/>
      <c r="AK10" s="1499"/>
      <c r="AL10" s="1499"/>
      <c r="AM10" s="1499"/>
      <c r="AN10" s="1499"/>
      <c r="AO10" s="1499"/>
      <c r="AP10" s="1499"/>
      <c r="AQ10" s="1499"/>
      <c r="AR10" s="1499"/>
      <c r="AS10" s="1499"/>
      <c r="AT10" s="1499"/>
      <c r="AU10" s="1499"/>
      <c r="AV10" s="1499"/>
      <c r="AW10" s="1499"/>
      <c r="AX10" s="1499"/>
      <c r="AY10" s="1499"/>
      <c r="AZ10" s="1499"/>
    </row>
    <row r="11" spans="1:52" ht="26.25" customHeight="1" x14ac:dyDescent="0.25">
      <c r="A11" s="1055" t="s">
        <v>292</v>
      </c>
      <c r="B11" s="1485">
        <v>5119</v>
      </c>
      <c r="C11" s="1485"/>
      <c r="D11" s="1485"/>
      <c r="E11" s="1485"/>
      <c r="F11" s="1485"/>
      <c r="G11" s="1485"/>
      <c r="H11" s="1485"/>
      <c r="I11" s="1485"/>
      <c r="J11" s="1485"/>
      <c r="K11" s="1485"/>
      <c r="L11" s="1485"/>
      <c r="M11" s="1485"/>
      <c r="N11" s="1485"/>
      <c r="O11" s="1485"/>
      <c r="P11" s="1485"/>
      <c r="Q11" s="1485"/>
      <c r="R11" s="1485"/>
      <c r="S11" s="1485"/>
      <c r="T11" s="1485"/>
      <c r="U11" s="1485"/>
      <c r="V11" s="1485"/>
      <c r="W11" s="1485"/>
      <c r="X11" s="1485"/>
      <c r="Y11" s="1485"/>
      <c r="AB11" s="247" t="s">
        <v>292</v>
      </c>
      <c r="AC11" s="1493">
        <f>IFERROR(IF('Установка скидки'!$M$1=FALSE,B11*(1-$AC$1)/'Всп лист'!$B$2,ROUNDUP(B11*(1-$AC$1)/'Всп лист'!$C$3*'Всп лист'!$B$3*'Всп лист'!$B$4,0)),"-" )</f>
        <v>5119</v>
      </c>
      <c r="AD11" s="1493"/>
      <c r="AE11" s="1493"/>
      <c r="AF11" s="1493"/>
      <c r="AG11" s="1493"/>
      <c r="AH11" s="1493"/>
      <c r="AI11" s="1493"/>
      <c r="AJ11" s="1493"/>
      <c r="AK11" s="1493"/>
      <c r="AL11" s="1493"/>
      <c r="AM11" s="1493"/>
      <c r="AN11" s="1493"/>
      <c r="AO11" s="1493"/>
      <c r="AP11" s="1493"/>
      <c r="AQ11" s="1493"/>
      <c r="AR11" s="1493"/>
      <c r="AS11" s="1493"/>
      <c r="AT11" s="1493"/>
      <c r="AU11" s="1493"/>
      <c r="AV11" s="1493"/>
      <c r="AW11" s="1493"/>
      <c r="AX11" s="1493"/>
      <c r="AY11" s="1493"/>
      <c r="AZ11" s="1493"/>
    </row>
    <row r="12" spans="1:52" ht="26.25" customHeight="1" x14ac:dyDescent="0.25">
      <c r="A12" s="1056" t="s">
        <v>21</v>
      </c>
      <c r="B12" s="1487">
        <v>6676</v>
      </c>
      <c r="C12" s="1487"/>
      <c r="D12" s="1487"/>
      <c r="E12" s="1487"/>
      <c r="F12" s="1487"/>
      <c r="G12" s="1487"/>
      <c r="H12" s="1487"/>
      <c r="I12" s="1487"/>
      <c r="J12" s="1487"/>
      <c r="K12" s="1487"/>
      <c r="L12" s="1487"/>
      <c r="M12" s="1487"/>
      <c r="N12" s="1487"/>
      <c r="O12" s="1487"/>
      <c r="P12" s="1487"/>
      <c r="Q12" s="1487"/>
      <c r="R12" s="1487"/>
      <c r="S12" s="1487"/>
      <c r="T12" s="1487"/>
      <c r="U12" s="1487"/>
      <c r="V12" s="1487"/>
      <c r="W12" s="1487"/>
      <c r="X12" s="1487"/>
      <c r="Y12" s="1487"/>
      <c r="AB12" s="248" t="s">
        <v>21</v>
      </c>
      <c r="AC12" s="1497">
        <f>IFERROR(IF('Установка скидки'!$M$1=FALSE,B12*(1-$AC$1)/'Всп лист'!$B$2,ROUNDUP(B12*(1-$AC$1)/'Всп лист'!$C$3*'Всп лист'!$B$3*'Всп лист'!$B$4,0)),"-" )</f>
        <v>6676</v>
      </c>
      <c r="AD12" s="1497"/>
      <c r="AE12" s="1497"/>
      <c r="AF12" s="1497"/>
      <c r="AG12" s="1497"/>
      <c r="AH12" s="1497"/>
      <c r="AI12" s="1497"/>
      <c r="AJ12" s="1497"/>
      <c r="AK12" s="1497"/>
      <c r="AL12" s="1497"/>
      <c r="AM12" s="1497"/>
      <c r="AN12" s="1497"/>
      <c r="AO12" s="1497"/>
      <c r="AP12" s="1497"/>
      <c r="AQ12" s="1497"/>
      <c r="AR12" s="1497"/>
      <c r="AS12" s="1497"/>
      <c r="AT12" s="1497"/>
      <c r="AU12" s="1497"/>
      <c r="AV12" s="1497"/>
      <c r="AW12" s="1497"/>
      <c r="AX12" s="1497"/>
      <c r="AY12" s="1497"/>
      <c r="AZ12" s="1497"/>
    </row>
    <row r="13" spans="1:52" ht="26.25" customHeight="1" x14ac:dyDescent="0.25">
      <c r="A13" s="1055" t="s">
        <v>22</v>
      </c>
      <c r="B13" s="1485">
        <v>7793</v>
      </c>
      <c r="C13" s="1485"/>
      <c r="D13" s="1485"/>
      <c r="E13" s="1485"/>
      <c r="F13" s="1485"/>
      <c r="G13" s="1485"/>
      <c r="H13" s="1485"/>
      <c r="I13" s="1485"/>
      <c r="J13" s="1485"/>
      <c r="K13" s="1485"/>
      <c r="L13" s="1485"/>
      <c r="M13" s="1485"/>
      <c r="N13" s="1485"/>
      <c r="O13" s="1485"/>
      <c r="P13" s="1485"/>
      <c r="Q13" s="1485"/>
      <c r="R13" s="1485"/>
      <c r="S13" s="1485"/>
      <c r="T13" s="1485"/>
      <c r="U13" s="1485"/>
      <c r="V13" s="1485"/>
      <c r="W13" s="1485"/>
      <c r="X13" s="1485"/>
      <c r="Y13" s="1485"/>
      <c r="AB13" s="247" t="s">
        <v>22</v>
      </c>
      <c r="AC13" s="1493">
        <f>IFERROR(IF('Установка скидки'!$M$1=FALSE,B13*(1-$AC$1)/'Всп лист'!$B$2,ROUNDUP(B13*(1-$AC$1)/'Всп лист'!$C$3*'Всп лист'!$B$3*'Всп лист'!$B$4,0)),"-" )</f>
        <v>7793</v>
      </c>
      <c r="AD13" s="1493"/>
      <c r="AE13" s="1493"/>
      <c r="AF13" s="1493"/>
      <c r="AG13" s="1493"/>
      <c r="AH13" s="1493"/>
      <c r="AI13" s="1493"/>
      <c r="AJ13" s="1493"/>
      <c r="AK13" s="1493"/>
      <c r="AL13" s="1493"/>
      <c r="AM13" s="1493"/>
      <c r="AN13" s="1493"/>
      <c r="AO13" s="1493"/>
      <c r="AP13" s="1493"/>
      <c r="AQ13" s="1493"/>
      <c r="AR13" s="1493"/>
      <c r="AS13" s="1493"/>
      <c r="AT13" s="1493"/>
      <c r="AU13" s="1493"/>
      <c r="AV13" s="1493"/>
      <c r="AW13" s="1493"/>
      <c r="AX13" s="1493"/>
      <c r="AY13" s="1493"/>
      <c r="AZ13" s="1493"/>
    </row>
    <row r="14" spans="1:52" ht="26.25" customHeight="1" x14ac:dyDescent="0.25">
      <c r="A14" s="1056" t="s">
        <v>23</v>
      </c>
      <c r="B14" s="893">
        <v>642</v>
      </c>
      <c r="C14" s="893">
        <v>722</v>
      </c>
      <c r="D14" s="1489">
        <v>775</v>
      </c>
      <c r="E14" s="1489"/>
      <c r="F14" s="1489">
        <v>792</v>
      </c>
      <c r="G14" s="1489"/>
      <c r="H14" s="1489">
        <v>828</v>
      </c>
      <c r="I14" s="1489"/>
      <c r="J14" s="893">
        <v>825</v>
      </c>
      <c r="K14" s="1489">
        <v>853</v>
      </c>
      <c r="L14" s="1489"/>
      <c r="M14" s="1489">
        <v>934</v>
      </c>
      <c r="N14" s="1489"/>
      <c r="O14" s="1488">
        <v>1006</v>
      </c>
      <c r="P14" s="1488"/>
      <c r="Q14" s="1488">
        <v>1183</v>
      </c>
      <c r="R14" s="1488"/>
      <c r="S14" s="894">
        <v>1103</v>
      </c>
      <c r="T14" s="1488">
        <v>1178</v>
      </c>
      <c r="U14" s="1488"/>
      <c r="V14" s="894">
        <v>1259</v>
      </c>
      <c r="W14" s="1488">
        <v>1356</v>
      </c>
      <c r="X14" s="1488"/>
      <c r="Y14" s="892">
        <v>1596</v>
      </c>
      <c r="AB14" s="248" t="s">
        <v>23</v>
      </c>
      <c r="AC14" s="635">
        <f>IFERROR(IF('Установка скидки'!$M$1=FALSE,B14*(1-$AC$1)/'Всп лист'!$B$2,ROUNDUP(B14*(1-$AC$1)/'Всп лист'!$C$3*'Всп лист'!$B$3*'Всп лист'!$B$4,0)),"-" )</f>
        <v>642</v>
      </c>
      <c r="AD14" s="635">
        <f>IFERROR(IF('Установка скидки'!$M$1=FALSE,C14*(1-$AC$1)/'Всп лист'!$B$2,ROUNDUP(C14*(1-$AC$1)/'Всп лист'!$C$3*'Всп лист'!$B$3*'Всп лист'!$B$4,0)),"-" )</f>
        <v>722</v>
      </c>
      <c r="AE14" s="1495">
        <f>IFERROR(IF('Установка скидки'!$M$1=FALSE,D14*(1-$AC$1)/'Всп лист'!$B$2,ROUNDUP(D14*(1-$AC$1)/'Всп лист'!$C$3*'Всп лист'!$B$3*'Всп лист'!$B$4,0)),"-" )</f>
        <v>775</v>
      </c>
      <c r="AF14" s="1496">
        <f>IFERROR(IF('Установка скидки'!$M$1=FALSE,E14*(1-$AC$1)/'Всп лист'!$B$2,ROUNDUP(E14*(1-$AC$1)/'Всп лист'!$C$3*'Всп лист'!$B$3*'Всп лист'!$B$4,0)),"-" )</f>
        <v>0</v>
      </c>
      <c r="AG14" s="1494">
        <f>IFERROR(IF('Установка скидки'!$M$1=FALSE,F14*(1-$AC$1)/'Всп лист'!$B$2,ROUNDUP(F14*(1-$AC$1)/'Всп лист'!$C$3*'Всп лист'!$B$3*'Всп лист'!$B$4,0)),"-" )</f>
        <v>792</v>
      </c>
      <c r="AH14" s="1494">
        <f>IFERROR(IF('Установка скидки'!$M$1=FALSE,G14*(1-$AC$1)/'Всп лист'!$B$2,ROUNDUP(G14*(1-$AC$1)/'Всп лист'!$C$3*'Всп лист'!$B$3*'Всп лист'!$B$4,0)),"-" )</f>
        <v>0</v>
      </c>
      <c r="AI14" s="1494">
        <f>IFERROR(IF('Установка скидки'!$M$1=FALSE,H14*(1-$AC$1)/'Всп лист'!$B$2,ROUNDUP(H14*(1-$AC$1)/'Всп лист'!$C$3*'Всп лист'!$B$3*'Всп лист'!$B$4,0)),"-" )</f>
        <v>828</v>
      </c>
      <c r="AJ14" s="1494">
        <f>IFERROR(IF('Установка скидки'!$M$1=FALSE,I14*(1-$AC$1)/'Всп лист'!$B$2,ROUNDUP(I14*(1-$AC$1)/'Всп лист'!$C$3*'Всп лист'!$B$3*'Всп лист'!$B$4,0)),"-" )</f>
        <v>0</v>
      </c>
      <c r="AK14" s="635">
        <f>IFERROR(IF('Установка скидки'!$M$1=FALSE,J14*(1-$AC$1)/'Всп лист'!$B$2,ROUNDUP(J14*(1-$AC$1)/'Всп лист'!$C$3*'Всп лист'!$B$3*'Всп лист'!$B$4,0)),"-" )</f>
        <v>825</v>
      </c>
      <c r="AL14" s="1494">
        <f>IFERROR(IF('Установка скидки'!$M$1=FALSE,K14*(1-$AC$1)/'Всп лист'!$B$2,ROUNDUP(K14*(1-$AC$1)/'Всп лист'!$C$3*'Всп лист'!$B$3*'Всп лист'!$B$4,0)),"-" )</f>
        <v>853</v>
      </c>
      <c r="AM14" s="1494">
        <f>IFERROR(IF('Установка скидки'!$M$1=FALSE,L14*(1-$AC$1)/'Всп лист'!$B$2,ROUNDUP(L14*(1-$AC$1)/'Всп лист'!$C$3*'Всп лист'!$B$3*'Всп лист'!$B$4,0)),"-" )</f>
        <v>0</v>
      </c>
      <c r="AN14" s="1494">
        <f>IFERROR(IF('Установка скидки'!$M$1=FALSE,M14*(1-$AC$1)/'Всп лист'!$B$2,ROUNDUP(M14*(1-$AC$1)/'Всп лист'!$C$3*'Всп лист'!$B$3*'Всп лист'!$B$4,0)),"-" )</f>
        <v>934</v>
      </c>
      <c r="AO14" s="1494">
        <f>IFERROR(IF('Установка скидки'!$M$1=FALSE,N14*(1-$AC$1)/'Всп лист'!$B$2,ROUNDUP(N14*(1-$AC$1)/'Всп лист'!$C$3*'Всп лист'!$B$3*'Всп лист'!$B$4,0)),"-" )</f>
        <v>0</v>
      </c>
      <c r="AP14" s="1494">
        <f>IFERROR(IF('Установка скидки'!$M$1=FALSE,O14*(1-$AC$1)/'Всп лист'!$B$2,ROUNDUP(O14*(1-$AC$1)/'Всп лист'!$C$3*'Всп лист'!$B$3*'Всп лист'!$B$4,0)),"-" )</f>
        <v>1006</v>
      </c>
      <c r="AQ14" s="1494">
        <f>IFERROR(IF('Установка скидки'!$M$1=FALSE,P14*(1-$AC$1)/'Всп лист'!$B$2,ROUNDUP(P14*(1-$AC$1)/'Всп лист'!$C$3*'Всп лист'!$B$3*'Всп лист'!$B$4,0)),"-" )</f>
        <v>0</v>
      </c>
      <c r="AR14" s="1494">
        <f>IFERROR(IF('Установка скидки'!$M$1=FALSE,Q14*(1-$AC$1)/'Всп лист'!$B$2,ROUNDUP(Q14*(1-$AC$1)/'Всп лист'!$C$3*'Всп лист'!$B$3*'Всп лист'!$B$4,0)),"-" )</f>
        <v>1183</v>
      </c>
      <c r="AS14" s="1494">
        <f>IFERROR(IF('Установка скидки'!$M$1=FALSE,R14*(1-$AC$1)/'Всп лист'!$B$2,ROUNDUP(R14*(1-$AC$1)/'Всп лист'!$C$3*'Всп лист'!$B$3*'Всп лист'!$B$4,0)),"-" )</f>
        <v>0</v>
      </c>
      <c r="AT14" s="635">
        <f>IFERROR(IF('Установка скидки'!$M$1=FALSE,S14*(1-$AC$1)/'Всп лист'!$B$2,ROUNDUP(S14*(1-$AC$1)/'Всп лист'!$C$3*'Всп лист'!$B$3*'Всп лист'!$B$4,0)),"-" )</f>
        <v>1103</v>
      </c>
      <c r="AU14" s="1494">
        <f>IFERROR(IF('Установка скидки'!$M$1=FALSE,T14*(1-$AC$1)/'Всп лист'!$B$2,ROUNDUP(T14*(1-$AC$1)/'Всп лист'!$C$3*'Всп лист'!$B$3*'Всп лист'!$B$4,0)),"-" )</f>
        <v>1178</v>
      </c>
      <c r="AV14" s="1494">
        <f>IFERROR(IF('Установка скидки'!$M$1=FALSE,U14*(1-$AC$1)/'Всп лист'!$B$2,ROUNDUP(U14*(1-$AC$1)/'Всп лист'!$C$3*'Всп лист'!$B$3*'Всп лист'!$B$4,0)),"-" )</f>
        <v>0</v>
      </c>
      <c r="AW14" s="635">
        <f>IFERROR(IF('Установка скидки'!$M$1=FALSE,V14*(1-$AC$1)/'Всп лист'!$B$2,ROUNDUP(V14*(1-$AC$1)/'Всп лист'!$C$3*'Всп лист'!$B$3*'Всп лист'!$B$4,0)),"-" )</f>
        <v>1259</v>
      </c>
      <c r="AX14" s="1494">
        <f>IFERROR(IF('Установка скидки'!$M$1=FALSE,W14*(1-$AC$1)/'Всп лист'!$B$2,ROUNDUP(W14*(1-$AC$1)/'Всп лист'!$C$3*'Всп лист'!$B$3*'Всп лист'!$B$4,0)),"-" )</f>
        <v>1356</v>
      </c>
      <c r="AY14" s="1494">
        <f>IFERROR(IF('Установка скидки'!$M$1=FALSE,X14*(1-$AC$1)/'Всп лист'!$B$2,ROUNDUP(X14*(1-$AC$1)/'Всп лист'!$C$3*'Всп лист'!$B$3*'Всп лист'!$B$4,0)),"-" )</f>
        <v>0</v>
      </c>
      <c r="AZ14" s="249">
        <f>IFERROR(IF('Установка скидки'!$M$1=FALSE,Y14*(1-$AC$1)/'Всп лист'!$B$2,ROUNDUP(Y14*(1-$AC$1)/'Всп лист'!$C$3*'Всп лист'!$B$3*'Всп лист'!$B$4,0)),"-" )</f>
        <v>1596</v>
      </c>
    </row>
    <row r="15" spans="1:52" ht="26.25" customHeight="1" x14ac:dyDescent="0.25">
      <c r="A15" s="1056" t="s">
        <v>24</v>
      </c>
      <c r="B15" s="1490">
        <v>997</v>
      </c>
      <c r="C15" s="1490"/>
      <c r="D15" s="1490"/>
      <c r="E15" s="1490"/>
      <c r="F15" s="1490"/>
      <c r="G15" s="1490"/>
      <c r="H15" s="1490"/>
      <c r="I15" s="1490"/>
      <c r="J15" s="1490"/>
      <c r="K15" s="1490"/>
      <c r="L15" s="1490"/>
      <c r="M15" s="1490"/>
      <c r="N15" s="1490"/>
      <c r="O15" s="1490"/>
      <c r="P15" s="1490"/>
      <c r="Q15" s="1490"/>
      <c r="R15" s="1490"/>
      <c r="S15" s="1490"/>
      <c r="T15" s="1490"/>
      <c r="U15" s="1490"/>
      <c r="V15" s="1490"/>
      <c r="W15" s="1490"/>
      <c r="X15" s="1490"/>
      <c r="Y15" s="1490"/>
      <c r="AB15" s="248" t="s">
        <v>24</v>
      </c>
      <c r="AC15" s="1497">
        <f>IFERROR(IF('Установка скидки'!$M$1=FALSE,B15*(1-$AC$1)/'Всп лист'!$B$2,ROUNDUP(B15*(1-$AC$1)/'Всп лист'!$C$3*'Всп лист'!$B$3*'Всп лист'!$B$4,0)),"-" )</f>
        <v>997</v>
      </c>
      <c r="AD15" s="1497"/>
      <c r="AE15" s="1497"/>
      <c r="AF15" s="1497"/>
      <c r="AG15" s="1497"/>
      <c r="AH15" s="1497"/>
      <c r="AI15" s="1497"/>
      <c r="AJ15" s="1497"/>
      <c r="AK15" s="1497"/>
      <c r="AL15" s="1497"/>
      <c r="AM15" s="1497"/>
      <c r="AN15" s="1497"/>
      <c r="AO15" s="1497"/>
      <c r="AP15" s="1497"/>
      <c r="AQ15" s="1497"/>
      <c r="AR15" s="1497"/>
      <c r="AS15" s="1497"/>
      <c r="AT15" s="1497"/>
      <c r="AU15" s="1497"/>
      <c r="AV15" s="1497"/>
      <c r="AW15" s="1497"/>
      <c r="AX15" s="1497"/>
      <c r="AY15" s="1497"/>
      <c r="AZ15" s="1497"/>
    </row>
    <row r="16" spans="1:52" s="250" customFormat="1" ht="26.25" customHeight="1" x14ac:dyDescent="0.25">
      <c r="A16" s="1055" t="s">
        <v>25</v>
      </c>
      <c r="B16" s="1491">
        <v>1635</v>
      </c>
      <c r="C16" s="1491"/>
      <c r="D16" s="1491"/>
      <c r="E16" s="1491"/>
      <c r="F16" s="1491"/>
      <c r="G16" s="1491"/>
      <c r="H16" s="1491"/>
      <c r="I16" s="1491"/>
      <c r="J16" s="1491"/>
      <c r="K16" s="1491"/>
      <c r="L16" s="1491"/>
      <c r="M16" s="1491"/>
      <c r="N16" s="1491"/>
      <c r="O16" s="1491"/>
      <c r="P16" s="1491"/>
      <c r="Q16" s="1491"/>
      <c r="R16" s="1491"/>
      <c r="S16" s="1491"/>
      <c r="T16" s="1491"/>
      <c r="U16" s="1491"/>
      <c r="V16" s="1491"/>
      <c r="W16" s="1491"/>
      <c r="X16" s="1491"/>
      <c r="Y16" s="1491"/>
      <c r="AB16" s="247" t="s">
        <v>25</v>
      </c>
      <c r="AC16" s="1493">
        <f>IFERROR(IF('Установка скидки'!$M$1=FALSE,B16*(1-$AC$1)/'Всп лист'!$B$2,ROUNDUP(B16*(1-$AC$1)/'Всп лист'!$C$3*'Всп лист'!$B$3*'Всп лист'!$B$4,0)),"-" )</f>
        <v>1635</v>
      </c>
      <c r="AD16" s="1493"/>
      <c r="AE16" s="1493"/>
      <c r="AF16" s="1493"/>
      <c r="AG16" s="1493"/>
      <c r="AH16" s="1493"/>
      <c r="AI16" s="1493"/>
      <c r="AJ16" s="1493"/>
      <c r="AK16" s="1493"/>
      <c r="AL16" s="1493"/>
      <c r="AM16" s="1493"/>
      <c r="AN16" s="1493"/>
      <c r="AO16" s="1493"/>
      <c r="AP16" s="1493"/>
      <c r="AQ16" s="1493"/>
      <c r="AR16" s="1493"/>
      <c r="AS16" s="1493"/>
      <c r="AT16" s="1493"/>
      <c r="AU16" s="1493"/>
      <c r="AV16" s="1493"/>
      <c r="AW16" s="1493"/>
      <c r="AX16" s="1493"/>
      <c r="AY16" s="1493"/>
      <c r="AZ16" s="1493"/>
    </row>
    <row r="17" spans="1:52" s="250" customFormat="1" ht="26.25" customHeight="1" x14ac:dyDescent="0.25">
      <c r="A17" s="1056" t="s">
        <v>293</v>
      </c>
      <c r="B17" s="1275" t="s">
        <v>0</v>
      </c>
      <c r="C17" s="1275" t="s">
        <v>0</v>
      </c>
      <c r="D17" s="1275" t="s">
        <v>0</v>
      </c>
      <c r="E17" s="1275" t="s">
        <v>0</v>
      </c>
      <c r="F17" s="1275" t="s">
        <v>0</v>
      </c>
      <c r="G17" s="1275" t="s">
        <v>0</v>
      </c>
      <c r="H17" s="1275" t="s">
        <v>0</v>
      </c>
      <c r="I17" s="1275" t="s">
        <v>0</v>
      </c>
      <c r="J17" s="1275" t="s">
        <v>0</v>
      </c>
      <c r="K17" s="1275" t="s">
        <v>0</v>
      </c>
      <c r="L17" s="893">
        <v>277</v>
      </c>
      <c r="M17" s="893">
        <v>278</v>
      </c>
      <c r="N17" s="896">
        <v>298</v>
      </c>
      <c r="O17" s="896">
        <v>304</v>
      </c>
      <c r="P17" s="896">
        <v>315</v>
      </c>
      <c r="Q17" s="893">
        <v>340</v>
      </c>
      <c r="R17" s="893">
        <v>359</v>
      </c>
      <c r="S17" s="893">
        <v>368</v>
      </c>
      <c r="T17" s="893">
        <v>379</v>
      </c>
      <c r="U17" s="896">
        <v>388</v>
      </c>
      <c r="V17" s="893">
        <v>432</v>
      </c>
      <c r="W17" s="893">
        <v>459</v>
      </c>
      <c r="X17" s="893">
        <v>470</v>
      </c>
      <c r="Y17" s="895">
        <v>608</v>
      </c>
      <c r="AB17" s="248" t="s">
        <v>293</v>
      </c>
      <c r="AC17" s="635" t="str">
        <f>IFERROR(IF('Установка скидки'!$M$1=FALSE,B17*(1-$AC$1)/'Всп лист'!$B$2,ROUNDUP(B17*(1-$AC$1)/'Всп лист'!$C$3*'Всп лист'!$B$3*'Всп лист'!$B$4,0)),"-" )</f>
        <v>-</v>
      </c>
      <c r="AD17" s="635" t="str">
        <f>IFERROR(IF('Установка скидки'!$M$1=FALSE,C17*(1-$AC$1)/'Всп лист'!$B$2,ROUNDUP(C17*(1-$AC$1)/'Всп лист'!$C$3*'Всп лист'!$B$3*'Всп лист'!$B$4,0)),"-" )</f>
        <v>-</v>
      </c>
      <c r="AE17" s="635" t="str">
        <f>IFERROR(IF('Установка скидки'!$M$1=FALSE,D17*(1-$AC$1)/'Всп лист'!$B$2,ROUNDUP(D17*(1-$AC$1)/'Всп лист'!$C$3*'Всп лист'!$B$3*'Всп лист'!$B$4,0)),"-" )</f>
        <v>-</v>
      </c>
      <c r="AF17" s="635" t="str">
        <f>IFERROR(IF('Установка скидки'!$M$1=FALSE,E17*(1-$AC$1)/'Всп лист'!$B$2,ROUNDUP(E17*(1-$AC$1)/'Всп лист'!$C$3*'Всп лист'!$B$3*'Всп лист'!$B$4,0)),"-" )</f>
        <v>-</v>
      </c>
      <c r="AG17" s="635" t="str">
        <f>IFERROR(IF('Установка скидки'!$M$1=FALSE,F17*(1-$AC$1)/'Всп лист'!$B$2,ROUNDUP(F17*(1-$AC$1)/'Всп лист'!$C$3*'Всп лист'!$B$3*'Всп лист'!$B$4,0)),"-" )</f>
        <v>-</v>
      </c>
      <c r="AH17" s="635" t="str">
        <f>IFERROR(IF('Установка скидки'!$M$1=FALSE,G17*(1-$AC$1)/'Всп лист'!$B$2,ROUNDUP(G17*(1-$AC$1)/'Всп лист'!$C$3*'Всп лист'!$B$3*'Всп лист'!$B$4,0)),"-" )</f>
        <v>-</v>
      </c>
      <c r="AI17" s="635" t="str">
        <f>IFERROR(IF('Установка скидки'!$M$1=FALSE,H17*(1-$AC$1)/'Всп лист'!$B$2,ROUNDUP(H17*(1-$AC$1)/'Всп лист'!$C$3*'Всп лист'!$B$3*'Всп лист'!$B$4,0)),"-" )</f>
        <v>-</v>
      </c>
      <c r="AJ17" s="635" t="str">
        <f>IFERROR(IF('Установка скидки'!$M$1=FALSE,I17*(1-$AC$1)/'Всп лист'!$B$2,ROUNDUP(I17*(1-$AC$1)/'Всп лист'!$C$3*'Всп лист'!$B$3*'Всп лист'!$B$4,0)),"-" )</f>
        <v>-</v>
      </c>
      <c r="AK17" s="635" t="str">
        <f>IFERROR(IF('Установка скидки'!$M$1=FALSE,J17*(1-$AC$1)/'Всп лист'!$B$2,ROUNDUP(J17*(1-$AC$1)/'Всп лист'!$C$3*'Всп лист'!$B$3*'Всп лист'!$B$4,0)),"-" )</f>
        <v>-</v>
      </c>
      <c r="AL17" s="635" t="str">
        <f>IFERROR(IF('Установка скидки'!$M$1=FALSE,K17*(1-$AC$1)/'Всп лист'!$B$2,ROUNDUP(K17*(1-$AC$1)/'Всп лист'!$C$3*'Всп лист'!$B$3*'Всп лист'!$B$4,0)),"-" )</f>
        <v>-</v>
      </c>
      <c r="AM17" s="1383">
        <f>IFERROR(IF('Установка скидки'!$M$1=FALSE,L17*(1-$AC$1)/'Всп лист'!$B$2,ROUNDUP(L17*(1-$AC$1)/'Всп лист'!$C$3*'Всп лист'!$B$3*'Всп лист'!$B$4,0)),"-" )</f>
        <v>277</v>
      </c>
      <c r="AN17" s="1383">
        <f>IFERROR(IF('Установка скидки'!$M$1=FALSE,M17*(1-$AC$1)/'Всп лист'!$B$2,ROUNDUP(M17*(1-$AC$1)/'Всп лист'!$C$3*'Всп лист'!$B$3*'Всп лист'!$B$4,0)),"-" )</f>
        <v>278</v>
      </c>
      <c r="AO17" s="1383">
        <f>IFERROR(IF('Установка скидки'!$M$1=FALSE,N17*(1-$AC$1)/'Всп лист'!$B$2,ROUNDUP(N17*(1-$AC$1)/'Всп лист'!$C$3*'Всп лист'!$B$3*'Всп лист'!$B$4,0)),"-" )</f>
        <v>298</v>
      </c>
      <c r="AP17" s="1383">
        <f>IFERROR(IF('Установка скидки'!$M$1=FALSE,O17*(1-$AC$1)/'Всп лист'!$B$2,ROUNDUP(O17*(1-$AC$1)/'Всп лист'!$C$3*'Всп лист'!$B$3*'Всп лист'!$B$4,0)),"-" )</f>
        <v>304</v>
      </c>
      <c r="AQ17" s="1383">
        <f>IFERROR(IF('Установка скидки'!$M$1=FALSE,P17*(1-$AC$1)/'Всп лист'!$B$2,ROUNDUP(P17*(1-$AC$1)/'Всп лист'!$C$3*'Всп лист'!$B$3*'Всп лист'!$B$4,0)),"-" )</f>
        <v>315</v>
      </c>
      <c r="AR17" s="1383">
        <f>IFERROR(IF('Установка скидки'!$M$1=FALSE,Q17*(1-$AC$1)/'Всп лист'!$B$2,ROUNDUP(Q17*(1-$AC$1)/'Всп лист'!$C$3*'Всп лист'!$B$3*'Всп лист'!$B$4,0)),"-" )</f>
        <v>340</v>
      </c>
      <c r="AS17" s="1383">
        <f>IFERROR(IF('Установка скидки'!$M$1=FALSE,R17*(1-$AC$1)/'Всп лист'!$B$2,ROUNDUP(R17*(1-$AC$1)/'Всп лист'!$C$3*'Всп лист'!$B$3*'Всп лист'!$B$4,0)),"-" )</f>
        <v>359</v>
      </c>
      <c r="AT17" s="1383">
        <f>IFERROR(IF('Установка скидки'!$M$1=FALSE,S17*(1-$AC$1)/'Всп лист'!$B$2,ROUNDUP(S17*(1-$AC$1)/'Всп лист'!$C$3*'Всп лист'!$B$3*'Всп лист'!$B$4,0)),"-" )</f>
        <v>368</v>
      </c>
      <c r="AU17" s="1383">
        <f>IFERROR(IF('Установка скидки'!$M$1=FALSE,T17*(1-$AC$1)/'Всп лист'!$B$2,ROUNDUP(T17*(1-$AC$1)/'Всп лист'!$C$3*'Всп лист'!$B$3*'Всп лист'!$B$4,0)),"-" )</f>
        <v>379</v>
      </c>
      <c r="AV17" s="1383">
        <f>IFERROR(IF('Установка скидки'!$M$1=FALSE,U17*(1-$AC$1)/'Всп лист'!$B$2,ROUNDUP(U17*(1-$AC$1)/'Всп лист'!$C$3*'Всп лист'!$B$3*'Всп лист'!$B$4,0)),"-" )</f>
        <v>388</v>
      </c>
      <c r="AW17" s="1383">
        <f>IFERROR(IF('Установка скидки'!$M$1=FALSE,V17*(1-$AC$1)/'Всп лист'!$B$2,ROUNDUP(V17*(1-$AC$1)/'Всп лист'!$C$3*'Всп лист'!$B$3*'Всп лист'!$B$4,0)),"-" )</f>
        <v>432</v>
      </c>
      <c r="AX17" s="1383">
        <f>IFERROR(IF('Установка скидки'!$M$1=FALSE,W17*(1-$AC$1)/'Всп лист'!$B$2,ROUNDUP(W17*(1-$AC$1)/'Всп лист'!$C$3*'Всп лист'!$B$3*'Всп лист'!$B$4,0)),"-" )</f>
        <v>459</v>
      </c>
      <c r="AY17" s="1383">
        <f>IFERROR(IF('Установка скидки'!$M$1=FALSE,X17*(1-$AC$1)/'Всп лист'!$B$2,ROUNDUP(X17*(1-$AC$1)/'Всп лист'!$C$3*'Всп лист'!$B$3*'Всп лист'!$B$4,0)),"-" )</f>
        <v>470</v>
      </c>
      <c r="AZ17" s="1384">
        <f>IFERROR(IF('Установка скидки'!$M$1=FALSE,Y17*(1-$AC$1)/'Всп лист'!$B$2,ROUNDUP(Y17*(1-$AC$1)/'Всп лист'!$C$3*'Всп лист'!$B$3*'Всп лист'!$B$4,0)),"-" )</f>
        <v>608</v>
      </c>
    </row>
    <row r="18" spans="1:52" ht="26.25" customHeight="1" x14ac:dyDescent="0.25">
      <c r="A18" s="1055" t="s">
        <v>50</v>
      </c>
      <c r="B18" s="1485">
        <v>1104</v>
      </c>
      <c r="C18" s="1485"/>
      <c r="D18" s="1485"/>
      <c r="E18" s="1485"/>
      <c r="F18" s="1485"/>
      <c r="G18" s="1485"/>
      <c r="H18" s="1485"/>
      <c r="I18" s="1485"/>
      <c r="J18" s="1485"/>
      <c r="K18" s="1485"/>
      <c r="L18" s="1485"/>
      <c r="M18" s="1485"/>
      <c r="N18" s="1485"/>
      <c r="O18" s="1485"/>
      <c r="P18" s="1485"/>
      <c r="Q18" s="1485"/>
      <c r="R18" s="1485"/>
      <c r="S18" s="1485"/>
      <c r="T18" s="1485"/>
      <c r="U18" s="1485"/>
      <c r="V18" s="1485"/>
      <c r="W18" s="1485"/>
      <c r="X18" s="1485"/>
      <c r="Y18" s="1485"/>
      <c r="AB18" s="247" t="s">
        <v>50</v>
      </c>
      <c r="AC18" s="1493">
        <f>IFERROR(IF('Установка скидки'!$M$1=FALSE,B18*(1-$AC$1)/'Всп лист'!$B$2,ROUNDUP(B18*(1-$AC$1)/'Всп лист'!$C$3*'Всп лист'!$B$3*'Всп лист'!$B$4,0)),"-" )</f>
        <v>1104</v>
      </c>
      <c r="AD18" s="1493"/>
      <c r="AE18" s="1493"/>
      <c r="AF18" s="1493"/>
      <c r="AG18" s="1493"/>
      <c r="AH18" s="1493"/>
      <c r="AI18" s="1493"/>
      <c r="AJ18" s="1493"/>
      <c r="AK18" s="1493"/>
      <c r="AL18" s="1493"/>
      <c r="AM18" s="1493"/>
      <c r="AN18" s="1493"/>
      <c r="AO18" s="1493"/>
      <c r="AP18" s="1493"/>
      <c r="AQ18" s="1493"/>
      <c r="AR18" s="1493"/>
      <c r="AS18" s="1493"/>
      <c r="AT18" s="1493"/>
      <c r="AU18" s="1493"/>
      <c r="AV18" s="1493"/>
      <c r="AW18" s="1493"/>
      <c r="AX18" s="1493"/>
      <c r="AY18" s="1493"/>
      <c r="AZ18" s="1493"/>
    </row>
    <row r="19" spans="1:52" ht="26.25" customHeight="1" thickBot="1" x14ac:dyDescent="0.3">
      <c r="A19" s="1148" t="s">
        <v>51</v>
      </c>
      <c r="B19" s="1492">
        <v>720</v>
      </c>
      <c r="C19" s="1492"/>
      <c r="D19" s="1492"/>
      <c r="E19" s="1492"/>
      <c r="F19" s="1492"/>
      <c r="G19" s="1492"/>
      <c r="H19" s="1492"/>
      <c r="I19" s="1492"/>
      <c r="J19" s="1492"/>
      <c r="K19" s="1492"/>
      <c r="L19" s="1492"/>
      <c r="M19" s="1492"/>
      <c r="N19" s="1492"/>
      <c r="O19" s="1492"/>
      <c r="P19" s="1492"/>
      <c r="Q19" s="1492"/>
      <c r="R19" s="1492"/>
      <c r="S19" s="1492"/>
      <c r="T19" s="1492"/>
      <c r="U19" s="1492"/>
      <c r="V19" s="1492"/>
      <c r="W19" s="1492"/>
      <c r="X19" s="1492"/>
      <c r="Y19" s="1492"/>
      <c r="AB19" s="251" t="s">
        <v>51</v>
      </c>
      <c r="AC19" s="1502">
        <f>IFERROR(IF('Установка скидки'!$M$1=FALSE,B19*(1-$AC$1)/'Всп лист'!$B$2,ROUNDUP(B19*(1-$AC$1)/'Всп лист'!$C$3*'Всп лист'!$B$3*'Всп лист'!$B$4,0)),"-" )</f>
        <v>720</v>
      </c>
      <c r="AD19" s="1502"/>
      <c r="AE19" s="1502"/>
      <c r="AF19" s="1502"/>
      <c r="AG19" s="1502"/>
      <c r="AH19" s="1502"/>
      <c r="AI19" s="1502"/>
      <c r="AJ19" s="1502"/>
      <c r="AK19" s="1502"/>
      <c r="AL19" s="1502"/>
      <c r="AM19" s="1502"/>
      <c r="AN19" s="1502"/>
      <c r="AO19" s="1502"/>
      <c r="AP19" s="1502"/>
      <c r="AQ19" s="1502"/>
      <c r="AR19" s="1502"/>
      <c r="AS19" s="1502"/>
      <c r="AT19" s="1502"/>
      <c r="AU19" s="1502"/>
      <c r="AV19" s="1502"/>
      <c r="AW19" s="1502"/>
      <c r="AX19" s="1502"/>
      <c r="AY19" s="1502"/>
      <c r="AZ19" s="1502"/>
    </row>
    <row r="20" spans="1:52" ht="16.5" customHeight="1" x14ac:dyDescent="0.25">
      <c r="A20" s="1057"/>
      <c r="B20" s="1058"/>
      <c r="C20" s="1058"/>
      <c r="D20" s="1058"/>
      <c r="E20" s="1058"/>
      <c r="F20" s="1058"/>
      <c r="G20" s="1058"/>
      <c r="H20" s="1058"/>
      <c r="I20" s="1058"/>
      <c r="J20" s="1058"/>
      <c r="K20" s="1058"/>
      <c r="L20" s="1059"/>
      <c r="M20" s="1059"/>
      <c r="N20" s="1059"/>
      <c r="O20" s="1059"/>
      <c r="P20" s="1059"/>
      <c r="Q20" s="1059"/>
      <c r="R20" s="1059"/>
      <c r="S20" s="1059"/>
      <c r="T20" s="1059"/>
      <c r="U20" s="1059"/>
      <c r="V20" s="1059"/>
      <c r="W20" s="1059"/>
      <c r="X20" s="1059"/>
      <c r="Y20" s="1059"/>
      <c r="AC20" s="239"/>
      <c r="AD20" s="239"/>
      <c r="AE20" s="239"/>
    </row>
    <row r="21" spans="1:52" s="250" customFormat="1" ht="15.75" x14ac:dyDescent="0.25">
      <c r="A21" s="1057"/>
      <c r="B21" s="1500"/>
      <c r="C21" s="1500"/>
      <c r="D21" s="1500"/>
      <c r="E21" s="1500"/>
      <c r="F21" s="1500"/>
      <c r="G21" s="1500"/>
      <c r="H21" s="1500"/>
      <c r="I21" s="1500"/>
      <c r="J21" s="1500"/>
      <c r="K21" s="1500"/>
      <c r="L21" s="1500"/>
      <c r="M21" s="1500"/>
      <c r="N21" s="1500"/>
      <c r="O21" s="1500"/>
      <c r="P21" s="1500"/>
      <c r="Q21" s="1500"/>
      <c r="R21" s="1500"/>
      <c r="S21" s="1500"/>
      <c r="T21" s="1500"/>
      <c r="U21" s="1500"/>
      <c r="V21" s="1500"/>
      <c r="W21" s="1500"/>
      <c r="X21" s="1500"/>
      <c r="Y21" s="1500"/>
      <c r="AB21" s="254"/>
      <c r="AC21" s="1438"/>
      <c r="AD21" s="1439"/>
      <c r="AE21" s="1440" t="s">
        <v>47</v>
      </c>
      <c r="AF21" s="1441"/>
      <c r="AG21" s="1441"/>
      <c r="AH21" s="1441"/>
      <c r="AI21" s="1441"/>
      <c r="AJ21" s="1441"/>
      <c r="AK21" s="1441"/>
      <c r="AL21" s="1441"/>
      <c r="AM21" s="1441"/>
      <c r="AN21" s="1441"/>
      <c r="AO21" s="1441"/>
      <c r="AP21" s="1441"/>
      <c r="AQ21" s="1441"/>
      <c r="AR21" s="1441"/>
      <c r="AS21" s="1441"/>
      <c r="AT21" s="1441"/>
      <c r="AU21" s="1441"/>
      <c r="AV21" s="1441"/>
      <c r="AW21" s="1441"/>
      <c r="AX21" s="1441"/>
      <c r="AY21" s="1441"/>
      <c r="AZ21" s="1441"/>
    </row>
    <row r="22" spans="1:52" s="250" customFormat="1" ht="18" customHeight="1" x14ac:dyDescent="0.25">
      <c r="A22" s="1057"/>
      <c r="B22" s="1501"/>
      <c r="C22" s="1501"/>
      <c r="D22" s="1501"/>
      <c r="E22" s="1501"/>
      <c r="F22" s="1501"/>
      <c r="G22" s="1501"/>
      <c r="H22" s="1501"/>
      <c r="I22" s="1501"/>
      <c r="J22" s="1501"/>
      <c r="K22" s="1501"/>
      <c r="L22" s="1501"/>
      <c r="M22" s="1501"/>
      <c r="N22" s="1501"/>
      <c r="O22" s="1501"/>
      <c r="P22" s="1501"/>
      <c r="Q22" s="1501"/>
      <c r="R22" s="1501"/>
      <c r="S22" s="1501"/>
      <c r="T22" s="1501"/>
      <c r="U22" s="1501"/>
      <c r="V22" s="1501"/>
      <c r="W22" s="1501"/>
      <c r="X22" s="1501"/>
      <c r="Y22" s="1501"/>
      <c r="AB22" s="255"/>
      <c r="AC22" s="256"/>
      <c r="AD22" s="257"/>
      <c r="AE22" s="255" t="s">
        <v>19</v>
      </c>
      <c r="AF22" s="255"/>
      <c r="AG22" s="255"/>
      <c r="AH22" s="255"/>
      <c r="AI22" s="255"/>
      <c r="AJ22" s="258"/>
      <c r="AK22" s="258"/>
      <c r="AL22" s="258"/>
      <c r="AM22" s="226"/>
      <c r="AN22" s="226"/>
      <c r="AO22" s="226"/>
      <c r="AP22" s="226"/>
      <c r="AQ22" s="242"/>
      <c r="AR22" s="242"/>
      <c r="AS22" s="242"/>
      <c r="AT22" s="242"/>
      <c r="AU22" s="242"/>
      <c r="AV22" s="242"/>
      <c r="AW22" s="242"/>
      <c r="AX22" s="242"/>
      <c r="AY22" s="242"/>
      <c r="AZ22" s="242"/>
    </row>
    <row r="23" spans="1:52" s="250" customFormat="1" ht="18" customHeight="1" x14ac:dyDescent="0.2">
      <c r="AB23" s="255"/>
      <c r="AC23" s="255"/>
      <c r="AD23" s="255"/>
      <c r="AE23" s="255"/>
      <c r="AF23" s="255"/>
      <c r="AG23" s="255"/>
      <c r="AH23" s="255"/>
      <c r="AI23" s="255"/>
      <c r="AJ23" s="258"/>
      <c r="AK23" s="258"/>
      <c r="AL23" s="258"/>
      <c r="AM23" s="226"/>
      <c r="AN23" s="226"/>
      <c r="AO23" s="226"/>
      <c r="AP23" s="226"/>
      <c r="AQ23" s="242"/>
      <c r="AR23" s="242"/>
      <c r="AS23" s="242"/>
      <c r="AT23" s="242"/>
      <c r="AU23" s="242"/>
      <c r="AV23" s="242"/>
      <c r="AW23" s="242"/>
      <c r="AX23" s="242"/>
      <c r="AY23" s="242"/>
      <c r="AZ23" s="242"/>
    </row>
    <row r="24" spans="1:52" s="250" customFormat="1" ht="12.75" x14ac:dyDescent="0.2">
      <c r="AB24" s="1442" t="s">
        <v>20</v>
      </c>
      <c r="AC24" s="1442"/>
      <c r="AD24" s="1442"/>
      <c r="AE24" s="1442"/>
      <c r="AF24" s="1442"/>
      <c r="AG24" s="1443"/>
      <c r="AH24" s="1443"/>
      <c r="AI24" s="1443"/>
      <c r="AJ24" s="1443"/>
      <c r="AK24" s="1443"/>
      <c r="AL24" s="1443"/>
      <c r="AM24" s="1443"/>
      <c r="AN24" s="1443"/>
      <c r="AO24" s="1443"/>
      <c r="AP24" s="1443"/>
      <c r="AQ24" s="1443"/>
      <c r="AR24" s="1443"/>
      <c r="AS24" s="384"/>
      <c r="AT24" s="384"/>
      <c r="AU24" s="384"/>
      <c r="AV24" s="384"/>
      <c r="AW24" s="384"/>
      <c r="AX24" s="384"/>
      <c r="AY24" s="384"/>
      <c r="AZ24" s="384"/>
    </row>
    <row r="25" spans="1:52" s="250" customFormat="1" ht="17.25" customHeight="1" x14ac:dyDescent="0.2">
      <c r="AB25" s="1444" t="s">
        <v>17</v>
      </c>
      <c r="AC25" s="1423"/>
      <c r="AD25" s="1423"/>
      <c r="AE25" s="1423"/>
      <c r="AF25" s="1423"/>
      <c r="AG25" s="1423"/>
      <c r="AH25" s="1423"/>
      <c r="AI25" s="1423"/>
      <c r="AJ25" s="1423"/>
      <c r="AK25" s="1423"/>
      <c r="AL25" s="1423"/>
      <c r="AM25" s="1423"/>
      <c r="AN25" s="1423"/>
      <c r="AO25" s="1423"/>
      <c r="AP25" s="1423"/>
      <c r="AQ25" s="1423"/>
      <c r="AR25" s="1423"/>
      <c r="AS25" s="1423"/>
      <c r="AT25" s="1423"/>
      <c r="AU25" s="1423"/>
      <c r="AV25" s="1423"/>
      <c r="AW25" s="385"/>
      <c r="AX25" s="385"/>
      <c r="AY25" s="385"/>
      <c r="AZ25" s="386"/>
    </row>
    <row r="26" spans="1:52" s="250" customFormat="1" ht="12.75" x14ac:dyDescent="0.2">
      <c r="AB26" s="1422" t="s">
        <v>46</v>
      </c>
      <c r="AC26" s="1423"/>
      <c r="AD26" s="1423"/>
      <c r="AE26" s="1423"/>
      <c r="AF26" s="1423"/>
      <c r="AG26" s="1423"/>
      <c r="AH26" s="1423"/>
      <c r="AI26" s="1423"/>
      <c r="AJ26" s="1423"/>
      <c r="AK26" s="1423"/>
      <c r="AL26" s="1423"/>
      <c r="AM26" s="1423"/>
      <c r="AN26" s="1423"/>
      <c r="AO26" s="1423"/>
      <c r="AP26" s="1423"/>
      <c r="AQ26" s="1423"/>
      <c r="AR26" s="1423"/>
      <c r="AS26" s="1423"/>
      <c r="AT26" s="1423"/>
      <c r="AU26" s="1423"/>
      <c r="AV26" s="1423"/>
      <c r="AW26" s="1423"/>
      <c r="AX26" s="1423"/>
      <c r="AY26" s="1424"/>
      <c r="AZ26" s="1424"/>
    </row>
    <row r="27" spans="1:52" ht="12.75" x14ac:dyDescent="0.2">
      <c r="AB27" s="383" t="s">
        <v>45</v>
      </c>
      <c r="AC27" s="387"/>
      <c r="AD27" s="387"/>
      <c r="AE27" s="388"/>
      <c r="AF27" s="383"/>
      <c r="AG27" s="383"/>
      <c r="AH27" s="383"/>
      <c r="AI27" s="383"/>
      <c r="AJ27" s="383"/>
      <c r="AK27" s="383"/>
      <c r="AL27" s="383"/>
      <c r="AM27" s="383"/>
      <c r="AN27" s="383"/>
      <c r="AO27" s="383"/>
      <c r="AP27" s="383"/>
      <c r="AQ27" s="383"/>
      <c r="AR27" s="383"/>
      <c r="AS27" s="383"/>
      <c r="AT27" s="383"/>
      <c r="AU27" s="383"/>
      <c r="AV27" s="383"/>
      <c r="AW27" s="383"/>
      <c r="AX27" s="383"/>
      <c r="AY27" s="383"/>
      <c r="AZ27" s="383"/>
    </row>
    <row r="28" spans="1:52" ht="15.75" x14ac:dyDescent="0.25">
      <c r="AB28" s="259"/>
      <c r="AC28" s="260"/>
      <c r="AD28" s="260"/>
      <c r="AE28" s="261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</row>
  </sheetData>
  <sheetProtection algorithmName="SHA-512" hashValue="9i8lKPCNhO17GOpiGYfv9un+W/xizCwUFeap3E/9siT+zdEvxg4dM1HjIEqBcxnuOh3p66RAsoTizoWbjq1qbw==" saltValue="3NULo964aXZf7+22rA9bCw==" spinCount="100000" sheet="1" objects="1" scenarios="1"/>
  <protectedRanges>
    <protectedRange sqref="AF1:AH1 AF3:AH3 AE22:AG23 AB21:AD24 AE21" name="Диапазон1_2_2_1"/>
    <protectedRange sqref="AF21:AK21 AN21:AP21 AI22:AN23" name="Диапазон1_2_6_1_1"/>
    <protectedRange sqref="AN24:AP24 AF24:AK24" name="Диапазон1_20_1_1"/>
    <protectedRange sqref="AD1 AB2:AD3" name="Диапазон1_2_1_1_1"/>
    <protectedRange sqref="AE1" name="Диапазон1_1_2_1_1"/>
    <protectedRange sqref="AB1:AC1" name="Диапазон1_2_1_1_1_1"/>
  </protectedRanges>
  <mergeCells count="52">
    <mergeCell ref="B21:Y21"/>
    <mergeCell ref="B22:Y22"/>
    <mergeCell ref="AB26:AZ26"/>
    <mergeCell ref="AC19:AZ19"/>
    <mergeCell ref="AC18:AZ18"/>
    <mergeCell ref="AB24:AR24"/>
    <mergeCell ref="AB25:AV25"/>
    <mergeCell ref="AC21:AD21"/>
    <mergeCell ref="AE21:AZ21"/>
    <mergeCell ref="AG2:AU2"/>
    <mergeCell ref="AB2:AF2"/>
    <mergeCell ref="AB3:AF3"/>
    <mergeCell ref="AC11:AZ11"/>
    <mergeCell ref="AC12:AZ12"/>
    <mergeCell ref="AC6:AZ6"/>
    <mergeCell ref="AC7:AZ7"/>
    <mergeCell ref="AC8:AZ8"/>
    <mergeCell ref="AC9:AZ9"/>
    <mergeCell ref="AC10:AZ10"/>
    <mergeCell ref="B15:Y15"/>
    <mergeCell ref="B16:Y16"/>
    <mergeCell ref="B18:Y18"/>
    <mergeCell ref="B19:Y19"/>
    <mergeCell ref="AC13:AZ13"/>
    <mergeCell ref="AN14:AO14"/>
    <mergeCell ref="AE14:AF14"/>
    <mergeCell ref="AI14:AJ14"/>
    <mergeCell ref="AC15:AZ15"/>
    <mergeCell ref="AL14:AM14"/>
    <mergeCell ref="AC16:AZ16"/>
    <mergeCell ref="AP14:AQ14"/>
    <mergeCell ref="AG14:AH14"/>
    <mergeCell ref="AR14:AS14"/>
    <mergeCell ref="AU14:AV14"/>
    <mergeCell ref="AX14:AY14"/>
    <mergeCell ref="B11:Y11"/>
    <mergeCell ref="B12:Y12"/>
    <mergeCell ref="O14:P14"/>
    <mergeCell ref="Q14:R14"/>
    <mergeCell ref="T14:U14"/>
    <mergeCell ref="W14:X14"/>
    <mergeCell ref="B13:Y13"/>
    <mergeCell ref="D14:E14"/>
    <mergeCell ref="F14:G14"/>
    <mergeCell ref="H14:I14"/>
    <mergeCell ref="K14:L14"/>
    <mergeCell ref="M14:N14"/>
    <mergeCell ref="B6:Y6"/>
    <mergeCell ref="B7:Y7"/>
    <mergeCell ref="B8:Y8"/>
    <mergeCell ref="B9:Y9"/>
    <mergeCell ref="B10:Y10"/>
  </mergeCells>
  <printOptions horizontalCentered="1"/>
  <pageMargins left="7.874015748031496E-2" right="7.874015748031496E-2" top="0.59055118110236227" bottom="0" header="0.31496062992125984" footer="0.31496062992125984"/>
  <pageSetup paperSize="9" scale="6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AI50"/>
  <sheetViews>
    <sheetView zoomScale="85" zoomScaleNormal="85" zoomScaleSheetLayoutView="80" workbookViewId="0">
      <pane xSplit="19" ySplit="7" topLeftCell="T18" activePane="bottomRight" state="frozen"/>
      <selection activeCell="R9" sqref="R9"/>
      <selection pane="topRight" activeCell="R9" sqref="R9"/>
      <selection pane="bottomLeft" activeCell="R9" sqref="R9"/>
      <selection pane="bottomRight" activeCell="AG26" sqref="Z26:AG26"/>
    </sheetView>
  </sheetViews>
  <sheetFormatPr defaultColWidth="9.140625" defaultRowHeight="15" outlineLevelCol="1" x14ac:dyDescent="0.2"/>
  <cols>
    <col min="1" max="1" width="60.140625" style="187" hidden="1" customWidth="1" outlineLevel="1"/>
    <col min="2" max="2" width="6.7109375" style="188" hidden="1" customWidth="1" outlineLevel="1"/>
    <col min="3" max="5" width="6.7109375" style="189" hidden="1" customWidth="1" outlineLevel="1"/>
    <col min="6" max="6" width="7.85546875" style="189" hidden="1" customWidth="1" outlineLevel="1"/>
    <col min="7" max="9" width="6.7109375" style="189" hidden="1" customWidth="1" outlineLevel="1"/>
    <col min="10" max="10" width="6.7109375" style="190" hidden="1" customWidth="1" outlineLevel="1"/>
    <col min="11" max="11" width="7.5703125" style="190" hidden="1" customWidth="1" outlineLevel="1"/>
    <col min="12" max="17" width="6.7109375" style="190" hidden="1" customWidth="1" outlineLevel="1"/>
    <col min="18" max="18" width="2.85546875" style="190" customWidth="1" collapsed="1"/>
    <col min="19" max="19" width="65.5703125" style="187" customWidth="1"/>
    <col min="20" max="20" width="10.42578125" style="188" customWidth="1"/>
    <col min="21" max="27" width="10.42578125" style="189" customWidth="1"/>
    <col min="28" max="33" width="10.42578125" style="190" customWidth="1"/>
    <col min="34" max="16384" width="9.140625" style="190"/>
  </cols>
  <sheetData>
    <row r="1" spans="1:35" ht="19.5" customHeight="1" x14ac:dyDescent="0.3">
      <c r="S1" s="82" t="s">
        <v>139</v>
      </c>
      <c r="T1" s="83">
        <f>'Установка скидки'!$G$11</f>
        <v>0</v>
      </c>
      <c r="AD1" s="639" t="str">
        <f>IF('Установка скидки'!$M$1=FALSE,'Всп лист'!$A$7,'Всп лист'!$A$8)</f>
        <v>Цены указаны в руб. с НДС</v>
      </c>
    </row>
    <row r="2" spans="1:35" ht="17.25" customHeight="1" x14ac:dyDescent="0.2">
      <c r="A2" s="191"/>
      <c r="B2" s="192"/>
      <c r="C2" s="193"/>
      <c r="D2" s="193"/>
      <c r="E2" s="193"/>
      <c r="F2" s="193"/>
      <c r="G2" s="193"/>
      <c r="H2" s="194"/>
      <c r="I2" s="194"/>
      <c r="S2" s="191"/>
      <c r="T2" s="192"/>
      <c r="U2" s="193"/>
      <c r="V2" s="193"/>
      <c r="W2" s="193"/>
      <c r="X2" s="193"/>
      <c r="Y2" s="193"/>
      <c r="Z2" s="194"/>
      <c r="AA2" s="194"/>
    </row>
    <row r="3" spans="1:35" ht="17.25" customHeight="1" x14ac:dyDescent="0.2">
      <c r="A3" s="191"/>
      <c r="B3" s="192"/>
      <c r="C3" s="193"/>
      <c r="D3" s="193"/>
      <c r="E3" s="193"/>
      <c r="F3" s="193"/>
      <c r="G3" s="193"/>
      <c r="H3" s="194"/>
      <c r="I3" s="194"/>
      <c r="M3" s="1503"/>
      <c r="N3" s="1503"/>
      <c r="O3" s="1503"/>
      <c r="P3" s="195"/>
      <c r="Q3" s="195"/>
      <c r="S3" s="191"/>
      <c r="T3" s="192"/>
      <c r="U3" s="193"/>
      <c r="V3" s="193"/>
      <c r="W3" s="193"/>
      <c r="X3" s="193"/>
      <c r="Y3" s="193"/>
      <c r="Z3" s="194"/>
      <c r="AA3" s="194"/>
      <c r="AE3" s="1503"/>
      <c r="AF3" s="1503"/>
      <c r="AG3" s="1503"/>
    </row>
    <row r="4" spans="1:35" ht="17.25" customHeight="1" x14ac:dyDescent="0.2">
      <c r="A4" s="196"/>
      <c r="B4" s="197"/>
      <c r="C4" s="193"/>
      <c r="D4" s="193"/>
      <c r="E4" s="193"/>
      <c r="F4" s="193"/>
      <c r="G4" s="193"/>
      <c r="M4" s="1503"/>
      <c r="N4" s="1503"/>
      <c r="O4" s="1503"/>
      <c r="P4" s="195"/>
      <c r="Q4" s="195"/>
      <c r="S4" s="196"/>
      <c r="T4" s="197"/>
      <c r="U4" s="193"/>
      <c r="V4" s="193"/>
      <c r="W4" s="193"/>
      <c r="X4" s="193"/>
      <c r="Y4" s="193"/>
      <c r="AE4" s="1503"/>
      <c r="AF4" s="1503"/>
      <c r="AG4" s="1503"/>
    </row>
    <row r="5" spans="1:35" ht="15.75" customHeight="1" x14ac:dyDescent="0.2">
      <c r="A5" s="198"/>
      <c r="B5" s="192"/>
      <c r="S5" s="198"/>
      <c r="T5" s="192"/>
    </row>
    <row r="6" spans="1:35" ht="13.5" customHeight="1" thickBot="1" x14ac:dyDescent="0.25">
      <c r="A6" s="191"/>
      <c r="B6" s="192"/>
      <c r="C6" s="198"/>
      <c r="D6" s="198"/>
      <c r="S6" s="191"/>
      <c r="T6" s="192"/>
      <c r="U6" s="198"/>
      <c r="V6" s="198"/>
    </row>
    <row r="7" spans="1:35" s="206" customFormat="1" ht="25.5" customHeight="1" thickBot="1" x14ac:dyDescent="0.25">
      <c r="A7" s="1149" t="s">
        <v>170</v>
      </c>
      <c r="B7" s="897">
        <v>80</v>
      </c>
      <c r="C7" s="898">
        <v>100</v>
      </c>
      <c r="D7" s="898">
        <v>110</v>
      </c>
      <c r="E7" s="898">
        <v>115</v>
      </c>
      <c r="F7" s="898">
        <v>120</v>
      </c>
      <c r="G7" s="898">
        <v>125</v>
      </c>
      <c r="H7" s="898">
        <v>130</v>
      </c>
      <c r="I7" s="898">
        <v>135</v>
      </c>
      <c r="J7" s="898">
        <v>140</v>
      </c>
      <c r="K7" s="898">
        <v>150</v>
      </c>
      <c r="L7" s="898">
        <v>160</v>
      </c>
      <c r="M7" s="898">
        <v>180</v>
      </c>
      <c r="N7" s="898">
        <v>200</v>
      </c>
      <c r="O7" s="899">
        <v>250</v>
      </c>
      <c r="P7" s="199"/>
      <c r="Q7" s="199"/>
      <c r="R7" s="200"/>
      <c r="S7" s="201" t="s">
        <v>140</v>
      </c>
      <c r="T7" s="202">
        <v>80</v>
      </c>
      <c r="U7" s="203">
        <v>100</v>
      </c>
      <c r="V7" s="204">
        <v>110</v>
      </c>
      <c r="W7" s="204">
        <v>115</v>
      </c>
      <c r="X7" s="204">
        <v>120</v>
      </c>
      <c r="Y7" s="204">
        <v>125</v>
      </c>
      <c r="Z7" s="204">
        <v>130</v>
      </c>
      <c r="AA7" s="204">
        <v>135</v>
      </c>
      <c r="AB7" s="204">
        <v>140</v>
      </c>
      <c r="AC7" s="204">
        <v>150</v>
      </c>
      <c r="AD7" s="204">
        <v>160</v>
      </c>
      <c r="AE7" s="204">
        <v>180</v>
      </c>
      <c r="AF7" s="204">
        <v>200</v>
      </c>
      <c r="AG7" s="205">
        <v>250</v>
      </c>
    </row>
    <row r="8" spans="1:35" ht="21" customHeight="1" x14ac:dyDescent="0.25">
      <c r="A8" s="1150" t="s">
        <v>536</v>
      </c>
      <c r="B8" s="1060">
        <v>1067</v>
      </c>
      <c r="C8" s="712">
        <v>1173</v>
      </c>
      <c r="D8" s="712">
        <v>1244</v>
      </c>
      <c r="E8" s="712">
        <v>1251</v>
      </c>
      <c r="F8" s="712">
        <v>1304</v>
      </c>
      <c r="G8" s="1276" t="s">
        <v>0</v>
      </c>
      <c r="H8" s="712">
        <v>1349</v>
      </c>
      <c r="I8" s="1276" t="s">
        <v>0</v>
      </c>
      <c r="J8" s="712">
        <v>1422</v>
      </c>
      <c r="K8" s="712">
        <v>1474</v>
      </c>
      <c r="L8" s="712">
        <v>1596</v>
      </c>
      <c r="M8" s="712">
        <v>2004</v>
      </c>
      <c r="N8" s="712">
        <v>2157</v>
      </c>
      <c r="O8" s="713">
        <v>3009</v>
      </c>
      <c r="P8" s="207"/>
      <c r="Q8" s="207"/>
      <c r="R8" s="208"/>
      <c r="S8" s="315" t="s">
        <v>141</v>
      </c>
      <c r="T8" s="316">
        <f>IFERROR(IF('Установка скидки'!$M$1=FALSE,B8*(1-$T$1)/'Всп лист'!$B$2,ROUNDUP(B8*(1-$T$1)/'Всп лист'!$C$3*'Всп лист'!$B$3*'Всп лист'!$B$4,0)),"-" )</f>
        <v>1067</v>
      </c>
      <c r="U8" s="317">
        <f>IFERROR(IF('Установка скидки'!$M$1=FALSE,C8*(1-$T$1)/'Всп лист'!$B$2,ROUNDUP(C8*(1-$T$1)/'Всп лист'!$C$3*'Всп лист'!$B$3*'Всп лист'!$B$4,0)),"-" )</f>
        <v>1173</v>
      </c>
      <c r="V8" s="317">
        <f>IFERROR(IF('Установка скидки'!$M$1=FALSE,D8*(1-$T$1)/'Всп лист'!$B$2,ROUNDUP(D8*(1-$T$1)/'Всп лист'!$C$3*'Всп лист'!$B$3*'Всп лист'!$B$4,0)),"-" )</f>
        <v>1244</v>
      </c>
      <c r="W8" s="317">
        <f>IFERROR(IF('Установка скидки'!$M$1=FALSE,E8*(1-$T$1)/'Всп лист'!$B$2,ROUNDUP(E8*(1-$T$1)/'Всп лист'!$C$3*'Всп лист'!$B$3*'Всп лист'!$B$4,0)),"-" )</f>
        <v>1251</v>
      </c>
      <c r="X8" s="317">
        <f>IFERROR(IF('Установка скидки'!$M$1=FALSE,F8*(1-$T$1)/'Всп лист'!$B$2,ROUNDUP(F8*(1-$T$1)/'Всп лист'!$C$3*'Всп лист'!$B$3*'Всп лист'!$B$4,0)),"-" )</f>
        <v>1304</v>
      </c>
      <c r="Y8" s="317" t="str">
        <f>IFERROR(IF('Установка скидки'!$M$1=FALSE,G8*(1-$T$1)/'Всп лист'!$B$2,ROUNDUP(G8*(1-$T$1)/'Всп лист'!$C$3*'Всп лист'!$B$3*'Всп лист'!$B$4,0)),"-" )</f>
        <v>-</v>
      </c>
      <c r="Z8" s="317">
        <f>IFERROR(IF('Установка скидки'!$M$1=FALSE,H8*(1-$T$1)/'Всп лист'!$B$2,ROUNDUP(H8*(1-$T$1)/'Всп лист'!$C$3*'Всп лист'!$B$3*'Всп лист'!$B$4,0)),"-" )</f>
        <v>1349</v>
      </c>
      <c r="AA8" s="317" t="str">
        <f>IFERROR(IF('Установка скидки'!$M$1=FALSE,I8*(1-$T$1)/'Всп лист'!$B$2,ROUNDUP(I8*(1-$T$1)/'Всп лист'!$C$3*'Всп лист'!$B$3*'Всп лист'!$B$4,0)),"-" )</f>
        <v>-</v>
      </c>
      <c r="AB8" s="317">
        <f>IFERROR(IF('Установка скидки'!$M$1=FALSE,J8*(1-$T$1)/'Всп лист'!$B$2,ROUNDUP(J8*(1-$T$1)/'Всп лист'!$C$3*'Всп лист'!$B$3*'Всп лист'!$B$4,0)),"-" )</f>
        <v>1422</v>
      </c>
      <c r="AC8" s="317">
        <f>IFERROR(IF('Установка скидки'!$M$1=FALSE,K8*(1-$T$1)/'Всп лист'!$B$2,ROUNDUP(K8*(1-$T$1)/'Всп лист'!$C$3*'Всп лист'!$B$3*'Всп лист'!$B$4,0)),"-" )</f>
        <v>1474</v>
      </c>
      <c r="AD8" s="317">
        <f>IFERROR(IF('Установка скидки'!$M$1=FALSE,L8*(1-$T$1)/'Всп лист'!$B$2,ROUNDUP(L8*(1-$T$1)/'Всп лист'!$C$3*'Всп лист'!$B$3*'Всп лист'!$B$4,0)),"-" )</f>
        <v>1596</v>
      </c>
      <c r="AE8" s="317">
        <f>IFERROR(IF('Установка скидки'!$M$1=FALSE,M8*(1-$T$1)/'Всп лист'!$B$2,ROUNDUP(M8*(1-$T$1)/'Всп лист'!$C$3*'Всп лист'!$B$3*'Всп лист'!$B$4,0)),"-" )</f>
        <v>2004</v>
      </c>
      <c r="AF8" s="317">
        <f>IFERROR(IF('Установка скидки'!$M$1=FALSE,N8*(1-$T$1)/'Всп лист'!$B$2,ROUNDUP(N8*(1-$T$1)/'Всп лист'!$C$3*'Всп лист'!$B$3*'Всп лист'!$B$4,0)),"-" )</f>
        <v>2157</v>
      </c>
      <c r="AG8" s="318">
        <f>IFERROR(IF('Установка скидки'!$M$1=FALSE,O8*(1-$T$1)/'Всп лист'!$B$2,ROUNDUP(O8*(1-$T$1)/'Всп лист'!$C$3*'Всп лист'!$B$3*'Всп лист'!$B$4,0)),"-" )</f>
        <v>3009</v>
      </c>
      <c r="AI8" s="209"/>
    </row>
    <row r="9" spans="1:35" ht="21" customHeight="1" x14ac:dyDescent="0.25">
      <c r="A9" s="1151" t="s">
        <v>537</v>
      </c>
      <c r="B9" s="1277" t="s">
        <v>0</v>
      </c>
      <c r="C9" s="715">
        <v>1208</v>
      </c>
      <c r="D9" s="1277" t="s">
        <v>0</v>
      </c>
      <c r="E9" s="1277" t="s">
        <v>0</v>
      </c>
      <c r="F9" s="1277" t="s">
        <v>0</v>
      </c>
      <c r="G9" s="1277" t="s">
        <v>0</v>
      </c>
      <c r="H9" s="715">
        <v>1389</v>
      </c>
      <c r="I9" s="1277" t="s">
        <v>0</v>
      </c>
      <c r="J9" s="1277" t="s">
        <v>0</v>
      </c>
      <c r="K9" s="715">
        <v>1519</v>
      </c>
      <c r="L9" s="1277" t="s">
        <v>0</v>
      </c>
      <c r="M9" s="1277" t="s">
        <v>0</v>
      </c>
      <c r="N9" s="1277" t="s">
        <v>0</v>
      </c>
      <c r="O9" s="1278" t="s">
        <v>0</v>
      </c>
      <c r="P9" s="207"/>
      <c r="Q9" s="207"/>
      <c r="R9" s="208"/>
      <c r="S9" s="331" t="s">
        <v>324</v>
      </c>
      <c r="T9" s="333" t="str">
        <f>IFERROR(IF('Установка скидки'!$M$1=FALSE,B9*(1-$T$1)/'Всп лист'!$B$2,ROUNDUP(B9*(1-$T$1)/'Всп лист'!$C$3*'Всп лист'!$B$3*'Всп лист'!$B$4,0)),"-" )</f>
        <v>-</v>
      </c>
      <c r="U9" s="333">
        <f>IFERROR(IF('Установка скидки'!$M$1=FALSE,C9*(1-$T$1)/'Всп лист'!$B$2,ROUNDUP(C9*(1-$T$1)/'Всп лист'!$C$3*'Всп лист'!$B$3*'Всп лист'!$B$4,0)),"-" )</f>
        <v>1208</v>
      </c>
      <c r="V9" s="489" t="str">
        <f>IFERROR(IF('Установка скидки'!$M$1=FALSE,D9*(1-$T$1)/'Всп лист'!$B$2,ROUNDUP(D9*(1-$T$1)/'Всп лист'!$C$3*'Всп лист'!$B$3*'Всп лист'!$B$4,0)),"-" )</f>
        <v>-</v>
      </c>
      <c r="W9" s="333" t="str">
        <f>IFERROR(IF('Установка скидки'!$M$1=FALSE,E9*(1-$T$1)/'Всп лист'!$B$2,ROUNDUP(E9*(1-$T$1)/'Всп лист'!$C$3*'Всп лист'!$B$3*'Всп лист'!$B$4,0)),"-" )</f>
        <v>-</v>
      </c>
      <c r="X9" s="489" t="str">
        <f>IFERROR(IF('Установка скидки'!$M$1=FALSE,F9*(1-$T$1)/'Всп лист'!$B$2,ROUNDUP(F9*(1-$T$1)/'Всп лист'!$C$3*'Всп лист'!$B$3*'Всп лист'!$B$4,0)),"-" )</f>
        <v>-</v>
      </c>
      <c r="Y9" s="333" t="str">
        <f>IFERROR(IF('Установка скидки'!$M$1=FALSE,G9*(1-$T$1)/'Всп лист'!$B$2,ROUNDUP(G9*(1-$T$1)/'Всп лист'!$C$3*'Всп лист'!$B$3*'Всп лист'!$B$4,0)),"-" )</f>
        <v>-</v>
      </c>
      <c r="Z9" s="333">
        <f>IFERROR(IF('Установка скидки'!$M$1=FALSE,H9*(1-$T$1)/'Всп лист'!$B$2,ROUNDUP(H9*(1-$T$1)/'Всп лист'!$C$3*'Всп лист'!$B$3*'Всп лист'!$B$4,0)),"-" )</f>
        <v>1389</v>
      </c>
      <c r="AA9" s="333" t="str">
        <f>IFERROR(IF('Установка скидки'!$M$1=FALSE,I9*(1-$T$1)/'Всп лист'!$B$2,ROUNDUP(I9*(1-$T$1)/'Всп лист'!$C$3*'Всп лист'!$B$3*'Всп лист'!$B$4,0)),"-" )</f>
        <v>-</v>
      </c>
      <c r="AB9" s="333" t="str">
        <f>IFERROR(IF('Установка скидки'!$M$1=FALSE,J9*(1-$T$1)/'Всп лист'!$B$2,ROUNDUP(J9*(1-$T$1)/'Всп лист'!$C$3*'Всп лист'!$B$3*'Всп лист'!$B$4,0)),"-" )</f>
        <v>-</v>
      </c>
      <c r="AC9" s="333">
        <f>IFERROR(IF('Установка скидки'!$M$1=FALSE,K9*(1-$T$1)/'Всп лист'!$B$2,ROUNDUP(K9*(1-$T$1)/'Всп лист'!$C$3*'Всп лист'!$B$3*'Всп лист'!$B$4,0)),"-" )</f>
        <v>1519</v>
      </c>
      <c r="AD9" s="489" t="str">
        <f>IFERROR(IF('Установка скидки'!$M$1=FALSE,L9*(1-$T$1)/'Всп лист'!$B$2,ROUNDUP(L9*(1-$T$1)/'Всп лист'!$C$3*'Всп лист'!$B$3*'Всп лист'!$B$4,0)),"-" )</f>
        <v>-</v>
      </c>
      <c r="AE9" s="333" t="str">
        <f>IFERROR(IF('Установка скидки'!$M$1=FALSE,M9*(1-$T$1)/'Всп лист'!$B$2,ROUNDUP(M9*(1-$T$1)/'Всп лист'!$C$3*'Всп лист'!$B$3*'Всп лист'!$B$4,0)),"-" )</f>
        <v>-</v>
      </c>
      <c r="AF9" s="333" t="str">
        <f>IFERROR(IF('Установка скидки'!$M$1=FALSE,N9*(1-$T$1)/'Всп лист'!$B$2,ROUNDUP(N9*(1-$T$1)/'Всп лист'!$C$3*'Всп лист'!$B$3*'Всп лист'!$B$4,0)),"-" )</f>
        <v>-</v>
      </c>
      <c r="AG9" s="334" t="str">
        <f>IFERROR(IF('Установка скидки'!$M$1=FALSE,O9*(1-$T$1)/'Всп лист'!$B$2,ROUNDUP(O9*(1-$T$1)/'Всп лист'!$C$3*'Всп лист'!$B$3*'Всп лист'!$B$4,0)),"-" )</f>
        <v>-</v>
      </c>
      <c r="AI9" s="209"/>
    </row>
    <row r="10" spans="1:35" ht="21" customHeight="1" x14ac:dyDescent="0.25">
      <c r="A10" s="1152" t="s">
        <v>538</v>
      </c>
      <c r="B10" s="710">
        <v>456</v>
      </c>
      <c r="C10" s="711">
        <v>522</v>
      </c>
      <c r="D10" s="711">
        <v>569</v>
      </c>
      <c r="E10" s="711">
        <v>572</v>
      </c>
      <c r="F10" s="711">
        <v>596</v>
      </c>
      <c r="G10" s="1276" t="s">
        <v>0</v>
      </c>
      <c r="H10" s="711">
        <v>644</v>
      </c>
      <c r="I10" s="1276" t="s">
        <v>0</v>
      </c>
      <c r="J10" s="1276" t="s">
        <v>0</v>
      </c>
      <c r="K10" s="711">
        <v>732</v>
      </c>
      <c r="L10" s="711">
        <v>792</v>
      </c>
      <c r="M10" s="711">
        <v>958</v>
      </c>
      <c r="N10" s="712">
        <v>1057</v>
      </c>
      <c r="O10" s="713">
        <v>1479</v>
      </c>
      <c r="P10" s="207"/>
      <c r="Q10" s="207"/>
      <c r="R10" s="210"/>
      <c r="S10" s="319" t="s">
        <v>142</v>
      </c>
      <c r="T10" s="320">
        <f>IFERROR(IF('Установка скидки'!$M$1=FALSE,B10*(1-$T$1)/'Всп лист'!$B$2,ROUNDUP(B10*(1-$T$1)/'Всп лист'!$C$3*'Всп лист'!$B$3*'Всп лист'!$B$4,0)),"-" )</f>
        <v>456</v>
      </c>
      <c r="U10" s="321">
        <f>IFERROR(IF('Установка скидки'!$M$1=FALSE,C10*(1-$T$1)/'Всп лист'!$B$2,ROUNDUP(C10*(1-$T$1)/'Всп лист'!$C$3*'Всп лист'!$B$3*'Всп лист'!$B$4,0)),"-" )</f>
        <v>522</v>
      </c>
      <c r="V10" s="321">
        <f>IFERROR(IF('Установка скидки'!$M$1=FALSE,D10*(1-$T$1)/'Всп лист'!$B$2,ROUNDUP(D10*(1-$T$1)/'Всп лист'!$C$3*'Всп лист'!$B$3*'Всп лист'!$B$4,0)),"-" )</f>
        <v>569</v>
      </c>
      <c r="W10" s="321">
        <f>IFERROR(IF('Установка скидки'!$M$1=FALSE,E10*(1-$T$1)/'Всп лист'!$B$2,ROUNDUP(E10*(1-$T$1)/'Всп лист'!$C$3*'Всп лист'!$B$3*'Всп лист'!$B$4,0)),"-" )</f>
        <v>572</v>
      </c>
      <c r="X10" s="321">
        <f>IFERROR(IF('Установка скидки'!$M$1=FALSE,F10*(1-$T$1)/'Всп лист'!$B$2,ROUNDUP(F10*(1-$T$1)/'Всп лист'!$C$3*'Всп лист'!$B$3*'Всп лист'!$B$4,0)),"-" )</f>
        <v>596</v>
      </c>
      <c r="Y10" s="321" t="str">
        <f>IFERROR(IF('Установка скидки'!$M$1=FALSE,G10*(1-$T$1)/'Всп лист'!$B$2,ROUNDUP(G10*(1-$T$1)/'Всп лист'!$C$3*'Всп лист'!$B$3*'Всп лист'!$B$4,0)),"-" )</f>
        <v>-</v>
      </c>
      <c r="Z10" s="321">
        <f>IFERROR(IF('Установка скидки'!$M$1=FALSE,H10*(1-$T$1)/'Всп лист'!$B$2,ROUNDUP(H10*(1-$T$1)/'Всп лист'!$C$3*'Всп лист'!$B$3*'Всп лист'!$B$4,0)),"-" )</f>
        <v>644</v>
      </c>
      <c r="AA10" s="321" t="str">
        <f>IFERROR(IF('Установка скидки'!$M$1=FALSE,I10*(1-$T$1)/'Всп лист'!$B$2,ROUNDUP(I10*(1-$T$1)/'Всп лист'!$C$3*'Всп лист'!$B$3*'Всп лист'!$B$4,0)),"-" )</f>
        <v>-</v>
      </c>
      <c r="AB10" s="321" t="str">
        <f>IFERROR(IF('Установка скидки'!$M$1=FALSE,J10*(1-$T$1)/'Всп лист'!$B$2,ROUNDUP(J10*(1-$T$1)/'Всп лист'!$C$3*'Всп лист'!$B$3*'Всп лист'!$B$4,0)),"-" )</f>
        <v>-</v>
      </c>
      <c r="AC10" s="321">
        <f>IFERROR(IF('Установка скидки'!$M$1=FALSE,K10*(1-$T$1)/'Всп лист'!$B$2,ROUNDUP(K10*(1-$T$1)/'Всп лист'!$C$3*'Всп лист'!$B$3*'Всп лист'!$B$4,0)),"-" )</f>
        <v>732</v>
      </c>
      <c r="AD10" s="321">
        <f>IFERROR(IF('Установка скидки'!$M$1=FALSE,L10*(1-$T$1)/'Всп лист'!$B$2,ROUNDUP(L10*(1-$T$1)/'Всп лист'!$C$3*'Всп лист'!$B$3*'Всп лист'!$B$4,0)),"-" )</f>
        <v>792</v>
      </c>
      <c r="AE10" s="321">
        <f>IFERROR(IF('Установка скидки'!$M$1=FALSE,M10*(1-$T$1)/'Всп лист'!$B$2,ROUNDUP(M10*(1-$T$1)/'Всп лист'!$C$3*'Всп лист'!$B$3*'Всп лист'!$B$4,0)),"-" )</f>
        <v>958</v>
      </c>
      <c r="AF10" s="321">
        <f>IFERROR(IF('Установка скидки'!$M$1=FALSE,N10*(1-$T$1)/'Всп лист'!$B$2,ROUNDUP(N10*(1-$T$1)/'Всп лист'!$C$3*'Всп лист'!$B$3*'Всп лист'!$B$4,0)),"-" )</f>
        <v>1057</v>
      </c>
      <c r="AG10" s="322">
        <f>IFERROR(IF('Установка скидки'!$M$1=FALSE,O10*(1-$T$1)/'Всп лист'!$B$2,ROUNDUP(O10*(1-$T$1)/'Всп лист'!$C$3*'Всп лист'!$B$3*'Всп лист'!$B$4,0)),"-" )</f>
        <v>1479</v>
      </c>
      <c r="AI10" s="209"/>
    </row>
    <row r="11" spans="1:35" ht="21" customHeight="1" x14ac:dyDescent="0.25">
      <c r="A11" s="1151" t="s">
        <v>539</v>
      </c>
      <c r="B11" s="1277" t="s">
        <v>0</v>
      </c>
      <c r="C11" s="714">
        <v>530</v>
      </c>
      <c r="D11" s="714">
        <v>578</v>
      </c>
      <c r="E11" s="714">
        <v>581</v>
      </c>
      <c r="F11" s="714">
        <v>606</v>
      </c>
      <c r="G11" s="1277" t="s">
        <v>0</v>
      </c>
      <c r="H11" s="714">
        <v>654</v>
      </c>
      <c r="I11" s="714">
        <v>679</v>
      </c>
      <c r="J11" s="1277" t="s">
        <v>0</v>
      </c>
      <c r="K11" s="714">
        <v>732</v>
      </c>
      <c r="L11" s="714">
        <v>792</v>
      </c>
      <c r="M11" s="1277" t="s">
        <v>0</v>
      </c>
      <c r="N11" s="715">
        <v>1057</v>
      </c>
      <c r="O11" s="1279" t="s">
        <v>0</v>
      </c>
      <c r="P11" s="207"/>
      <c r="Q11" s="207"/>
      <c r="R11" s="210"/>
      <c r="S11" s="335" t="s">
        <v>143</v>
      </c>
      <c r="T11" s="333" t="str">
        <f>IFERROR(IF('Установка скидки'!$M$1=FALSE,B11*(1-$T$1)/'Всп лист'!$B$2,ROUNDUP(B11*(1-$T$1)/'Всп лист'!$C$3*'Всп лист'!$B$3*'Всп лист'!$B$4,0)),"-" )</f>
        <v>-</v>
      </c>
      <c r="U11" s="337">
        <f>IFERROR(IF('Установка скидки'!$M$1=FALSE,C11*(1-$T$1)/'Всп лист'!$B$2,ROUNDUP(C11*(1-$T$1)/'Всп лист'!$C$3*'Всп лист'!$B$3*'Всп лист'!$B$4,0)),"-" )</f>
        <v>530</v>
      </c>
      <c r="V11" s="337">
        <f>IFERROR(IF('Установка скидки'!$M$1=FALSE,D11*(1-$T$1)/'Всп лист'!$B$2,ROUNDUP(D11*(1-$T$1)/'Всп лист'!$C$3*'Всп лист'!$B$3*'Всп лист'!$B$4,0)),"-" )</f>
        <v>578</v>
      </c>
      <c r="W11" s="337">
        <f>IFERROR(IF('Установка скидки'!$M$1=FALSE,E11*(1-$T$1)/'Всп лист'!$B$2,ROUNDUP(E11*(1-$T$1)/'Всп лист'!$C$3*'Всп лист'!$B$3*'Всп лист'!$B$4,0)),"-" )</f>
        <v>581</v>
      </c>
      <c r="X11" s="337">
        <f>IFERROR(IF('Установка скидки'!$M$1=FALSE,F11*(1-$T$1)/'Всп лист'!$B$2,ROUNDUP(F11*(1-$T$1)/'Всп лист'!$C$3*'Всп лист'!$B$3*'Всп лист'!$B$4,0)),"-" )</f>
        <v>606</v>
      </c>
      <c r="Y11" s="490" t="str">
        <f>IFERROR(IF('Установка скидки'!$M$1=FALSE,G11*(1-$T$1)/'Всп лист'!$B$2,ROUNDUP(G11*(1-$T$1)/'Всп лист'!$C$3*'Всп лист'!$B$3*'Всп лист'!$B$4,0)),"-" )</f>
        <v>-</v>
      </c>
      <c r="Z11" s="337">
        <f>IFERROR(IF('Установка скидки'!$M$1=FALSE,H11*(1-$T$1)/'Всп лист'!$B$2,ROUNDUP(H11*(1-$T$1)/'Всп лист'!$C$3*'Всп лист'!$B$3*'Всп лист'!$B$4,0)),"-" )</f>
        <v>654</v>
      </c>
      <c r="AA11" s="337">
        <f>IFERROR(IF('Установка скидки'!$M$1=FALSE,I11*(1-$T$1)/'Всп лист'!$B$2,ROUNDUP(I11*(1-$T$1)/'Всп лист'!$C$3*'Всп лист'!$B$3*'Всп лист'!$B$4,0)),"-" )</f>
        <v>679</v>
      </c>
      <c r="AB11" s="333" t="str">
        <f>IFERROR(IF('Установка скидки'!$M$1=FALSE,J11*(1-$T$1)/'Всп лист'!$B$2,ROUNDUP(J11*(1-$T$1)/'Всп лист'!$C$3*'Всп лист'!$B$3*'Всп лист'!$B$4,0)),"-" )</f>
        <v>-</v>
      </c>
      <c r="AC11" s="337">
        <f>IFERROR(IF('Установка скидки'!$M$1=FALSE,K11*(1-$T$1)/'Всп лист'!$B$2,ROUNDUP(K11*(1-$T$1)/'Всп лист'!$C$3*'Всп лист'!$B$3*'Всп лист'!$B$4,0)),"-" )</f>
        <v>732</v>
      </c>
      <c r="AD11" s="337">
        <f>IFERROR(IF('Установка скидки'!$M$1=FALSE,L11*(1-$T$1)/'Всп лист'!$B$2,ROUNDUP(L11*(1-$T$1)/'Всп лист'!$C$3*'Всп лист'!$B$3*'Всп лист'!$B$4,0)),"-" )</f>
        <v>792</v>
      </c>
      <c r="AE11" s="338" t="str">
        <f>IFERROR(IF('Установка скидки'!$M$1=FALSE,M11*(1-$T$1)/'Всп лист'!$B$2,ROUNDUP(M11*(1-$T$1)/'Всп лист'!$C$3*'Всп лист'!$B$3*'Всп лист'!$B$4,0)),"-" )</f>
        <v>-</v>
      </c>
      <c r="AF11" s="337">
        <f>IFERROR(IF('Установка скидки'!$M$1=FALSE,N11*(1-$T$1)/'Всп лист'!$B$2,ROUNDUP(N11*(1-$T$1)/'Всп лист'!$C$3*'Всп лист'!$B$3*'Всп лист'!$B$4,0)),"-" )</f>
        <v>1057</v>
      </c>
      <c r="AG11" s="338" t="str">
        <f>IFERROR(IF('Установка скидки'!$M$1=FALSE,O11*(1-$T$1)/'Всп лист'!$B$2,ROUNDUP(O11*(1-$T$1)/'Всп лист'!$C$3*'Всп лист'!$B$3*'Всп лист'!$B$4,0)),"-" )</f>
        <v>-</v>
      </c>
      <c r="AI11" s="209"/>
    </row>
    <row r="12" spans="1:35" ht="21" customHeight="1" x14ac:dyDescent="0.25">
      <c r="A12" s="1153" t="s">
        <v>540</v>
      </c>
      <c r="B12" s="1280" t="s">
        <v>0</v>
      </c>
      <c r="C12" s="1276" t="s">
        <v>0</v>
      </c>
      <c r="D12" s="1276" t="s">
        <v>0</v>
      </c>
      <c r="E12" s="1276" t="s">
        <v>0</v>
      </c>
      <c r="F12" s="712">
        <v>4666</v>
      </c>
      <c r="G12" s="1276" t="s">
        <v>0</v>
      </c>
      <c r="H12" s="1276" t="s">
        <v>0</v>
      </c>
      <c r="I12" s="1276" t="s">
        <v>0</v>
      </c>
      <c r="J12" s="1276" t="s">
        <v>0</v>
      </c>
      <c r="K12" s="712">
        <v>5520</v>
      </c>
      <c r="L12" s="1276" t="s">
        <v>0</v>
      </c>
      <c r="M12" s="1276" t="s">
        <v>0</v>
      </c>
      <c r="N12" s="1276" t="s">
        <v>0</v>
      </c>
      <c r="O12" s="1281" t="s">
        <v>0</v>
      </c>
      <c r="P12" s="207"/>
      <c r="Q12" s="207"/>
      <c r="R12" s="208"/>
      <c r="S12" s="319" t="s">
        <v>144</v>
      </c>
      <c r="T12" s="316" t="str">
        <f>IFERROR(IF('Установка скидки'!$M$1=FALSE,B12*(1-$T$1)/'Всп лист'!$B$2,ROUNDUP(B12*(1-$T$1)/'Всп лист'!$C$3*'Всп лист'!$B$3*'Всп лист'!$B$4,0)),"-" )</f>
        <v>-</v>
      </c>
      <c r="U12" s="317" t="str">
        <f>IFERROR(IF('Установка скидки'!$M$1=FALSE,C12*(1-$T$1)/'Всп лист'!$B$2,ROUNDUP(C12*(1-$T$1)/'Всп лист'!$C$3*'Всп лист'!$B$3*'Всп лист'!$B$4,0)),"-" )</f>
        <v>-</v>
      </c>
      <c r="V12" s="317" t="str">
        <f>IFERROR(IF('Установка скидки'!$M$1=FALSE,D12*(1-$T$1)/'Всп лист'!$B$2,ROUNDUP(D12*(1-$T$1)/'Всп лист'!$C$3*'Всп лист'!$B$3*'Всп лист'!$B$4,0)),"-" )</f>
        <v>-</v>
      </c>
      <c r="W12" s="317" t="str">
        <f>IFERROR(IF('Установка скидки'!$M$1=FALSE,E12*(1-$T$1)/'Всп лист'!$B$2,ROUNDUP(E12*(1-$T$1)/'Всп лист'!$C$3*'Всп лист'!$B$3*'Всп лист'!$B$4,0)),"-" )</f>
        <v>-</v>
      </c>
      <c r="X12" s="317">
        <f>IFERROR(IF('Установка скидки'!$M$1=FALSE,F12*(1-$T$1)/'Всп лист'!$B$2,ROUNDUP(F12*(1-$T$1)/'Всп лист'!$C$3*'Всп лист'!$B$3*'Всп лист'!$B$4,0)),"-" )</f>
        <v>4666</v>
      </c>
      <c r="Y12" s="317" t="str">
        <f>IFERROR(IF('Установка скидки'!$M$1=FALSE,G12*(1-$T$1)/'Всп лист'!$B$2,ROUNDUP(G12*(1-$T$1)/'Всп лист'!$C$3*'Всп лист'!$B$3*'Всп лист'!$B$4,0)),"-" )</f>
        <v>-</v>
      </c>
      <c r="Z12" s="317" t="str">
        <f>IFERROR(IF('Установка скидки'!$M$1=FALSE,H12*(1-$T$1)/'Всп лист'!$B$2,ROUNDUP(H12*(1-$T$1)/'Всп лист'!$C$3*'Всп лист'!$B$3*'Всп лист'!$B$4,0)),"-" )</f>
        <v>-</v>
      </c>
      <c r="AA12" s="317" t="str">
        <f>IFERROR(IF('Установка скидки'!$M$1=FALSE,I12*(1-$T$1)/'Всп лист'!$B$2,ROUNDUP(I12*(1-$T$1)/'Всп лист'!$C$3*'Всп лист'!$B$3*'Всп лист'!$B$4,0)),"-" )</f>
        <v>-</v>
      </c>
      <c r="AB12" s="317" t="str">
        <f>IFERROR(IF('Установка скидки'!$M$1=FALSE,J12*(1-$T$1)/'Всп лист'!$B$2,ROUNDUP(J12*(1-$T$1)/'Всп лист'!$C$3*'Всп лист'!$B$3*'Всп лист'!$B$4,0)),"-" )</f>
        <v>-</v>
      </c>
      <c r="AC12" s="317">
        <f>IFERROR(IF('Установка скидки'!$M$1=FALSE,K12*(1-$T$1)/'Всп лист'!$B$2,ROUNDUP(K12*(1-$T$1)/'Всп лист'!$C$3*'Всп лист'!$B$3*'Всп лист'!$B$4,0)),"-" )</f>
        <v>5520</v>
      </c>
      <c r="AD12" s="317" t="str">
        <f>IFERROR(IF('Установка скидки'!$M$1=FALSE,L12*(1-$T$1)/'Всп лист'!$B$2,ROUNDUP(L12*(1-$T$1)/'Всп лист'!$C$3*'Всп лист'!$B$3*'Всп лист'!$B$4,0)),"-" )</f>
        <v>-</v>
      </c>
      <c r="AE12" s="317" t="str">
        <f>IFERROR(IF('Установка скидки'!$M$1=FALSE,M12*(1-$T$1)/'Всп лист'!$B$2,ROUNDUP(M12*(1-$T$1)/'Всп лист'!$C$3*'Всп лист'!$B$3*'Всп лист'!$B$4,0)),"-" )</f>
        <v>-</v>
      </c>
      <c r="AF12" s="317" t="str">
        <f>IFERROR(IF('Установка скидки'!$M$1=FALSE,N12*(1-$T$1)/'Всп лист'!$B$2,ROUNDUP(N12*(1-$T$1)/'Всп лист'!$C$3*'Всп лист'!$B$3*'Всп лист'!$B$4,0)),"-" )</f>
        <v>-</v>
      </c>
      <c r="AG12" s="323" t="str">
        <f>IFERROR(IF('Установка скидки'!$M$1=FALSE,O12*(1-$T$1)/'Всп лист'!$B$2,ROUNDUP(O12*(1-$T$1)/'Всп лист'!$C$3*'Всп лист'!$B$3*'Всп лист'!$B$4,0)),"-" )</f>
        <v>-</v>
      </c>
      <c r="AI12" s="209"/>
    </row>
    <row r="13" spans="1:35" ht="21" customHeight="1" x14ac:dyDescent="0.25">
      <c r="A13" s="1151" t="s">
        <v>541</v>
      </c>
      <c r="B13" s="716">
        <v>380</v>
      </c>
      <c r="C13" s="714">
        <v>440</v>
      </c>
      <c r="D13" s="714">
        <v>480</v>
      </c>
      <c r="E13" s="714">
        <v>486</v>
      </c>
      <c r="F13" s="714">
        <v>503</v>
      </c>
      <c r="G13" s="714">
        <v>548</v>
      </c>
      <c r="H13" s="714">
        <v>544</v>
      </c>
      <c r="I13" s="714">
        <v>658</v>
      </c>
      <c r="J13" s="714">
        <v>683</v>
      </c>
      <c r="K13" s="714">
        <v>711</v>
      </c>
      <c r="L13" s="714">
        <v>739</v>
      </c>
      <c r="M13" s="714">
        <v>826</v>
      </c>
      <c r="N13" s="714">
        <v>910</v>
      </c>
      <c r="O13" s="717">
        <v>1121</v>
      </c>
      <c r="P13" s="207"/>
      <c r="Q13" s="207"/>
      <c r="R13" s="210"/>
      <c r="S13" s="335" t="s">
        <v>145</v>
      </c>
      <c r="T13" s="336">
        <f>IFERROR(IF('Установка скидки'!$M$1=FALSE,B13*(1-$T$1)/'Всп лист'!$B$2,ROUNDUP(B13*(1-$T$1)/'Всп лист'!$C$3*'Всп лист'!$B$3*'Всп лист'!$B$4,0)),"-" )</f>
        <v>380</v>
      </c>
      <c r="U13" s="337">
        <f>IFERROR(IF('Установка скидки'!$M$1=FALSE,C13*(1-$T$1)/'Всп лист'!$B$2,ROUNDUP(C13*(1-$T$1)/'Всп лист'!$C$3*'Всп лист'!$B$3*'Всп лист'!$B$4,0)),"-" )</f>
        <v>440</v>
      </c>
      <c r="V13" s="337">
        <f>IFERROR(IF('Установка скидки'!$M$1=FALSE,D13*(1-$T$1)/'Всп лист'!$B$2,ROUNDUP(D13*(1-$T$1)/'Всп лист'!$C$3*'Всп лист'!$B$3*'Всп лист'!$B$4,0)),"-" )</f>
        <v>480</v>
      </c>
      <c r="W13" s="337">
        <f>IFERROR(IF('Установка скидки'!$M$1=FALSE,E13*(1-$T$1)/'Всп лист'!$B$2,ROUNDUP(E13*(1-$T$1)/'Всп лист'!$C$3*'Всп лист'!$B$3*'Всп лист'!$B$4,0)),"-" )</f>
        <v>486</v>
      </c>
      <c r="X13" s="337">
        <f>IFERROR(IF('Установка скидки'!$M$1=FALSE,F13*(1-$T$1)/'Всп лист'!$B$2,ROUNDUP(F13*(1-$T$1)/'Всп лист'!$C$3*'Всп лист'!$B$3*'Всп лист'!$B$4,0)),"-" )</f>
        <v>503</v>
      </c>
      <c r="Y13" s="337">
        <f>IFERROR(IF('Установка скидки'!$M$1=FALSE,G13*(1-$T$1)/'Всп лист'!$B$2,ROUNDUP(G13*(1-$T$1)/'Всп лист'!$C$3*'Всп лист'!$B$3*'Всп лист'!$B$4,0)),"-" )</f>
        <v>548</v>
      </c>
      <c r="Z13" s="337">
        <f>IFERROR(IF('Установка скидки'!$M$1=FALSE,H13*(1-$T$1)/'Всп лист'!$B$2,ROUNDUP(H13*(1-$T$1)/'Всп лист'!$C$3*'Всп лист'!$B$3*'Всп лист'!$B$4,0)),"-" )</f>
        <v>544</v>
      </c>
      <c r="AA13" s="337">
        <f>IFERROR(IF('Установка скидки'!$M$1=FALSE,I13*(1-$T$1)/'Всп лист'!$B$2,ROUNDUP(I13*(1-$T$1)/'Всп лист'!$C$3*'Всп лист'!$B$3*'Всп лист'!$B$4,0)),"-" )</f>
        <v>658</v>
      </c>
      <c r="AB13" s="337">
        <f>IFERROR(IF('Установка скидки'!$M$1=FALSE,J13*(1-$T$1)/'Всп лист'!$B$2,ROUNDUP(J13*(1-$T$1)/'Всп лист'!$C$3*'Всп лист'!$B$3*'Всп лист'!$B$4,0)),"-" )</f>
        <v>683</v>
      </c>
      <c r="AC13" s="337">
        <f>IFERROR(IF('Установка скидки'!$M$1=FALSE,K13*(1-$T$1)/'Всп лист'!$B$2,ROUNDUP(K13*(1-$T$1)/'Всп лист'!$C$3*'Всп лист'!$B$3*'Всп лист'!$B$4,0)),"-" )</f>
        <v>711</v>
      </c>
      <c r="AD13" s="337">
        <f>IFERROR(IF('Установка скидки'!$M$1=FALSE,L13*(1-$T$1)/'Всп лист'!$B$2,ROUNDUP(L13*(1-$T$1)/'Всп лист'!$C$3*'Всп лист'!$B$3*'Всп лист'!$B$4,0)),"-" )</f>
        <v>739</v>
      </c>
      <c r="AE13" s="337">
        <f>IFERROR(IF('Установка скидки'!$M$1=FALSE,M13*(1-$T$1)/'Всп лист'!$B$2,ROUNDUP(M13*(1-$T$1)/'Всп лист'!$C$3*'Всп лист'!$B$3*'Всп лист'!$B$4,0)),"-" )</f>
        <v>826</v>
      </c>
      <c r="AF13" s="337">
        <f>IFERROR(IF('Установка скидки'!$M$1=FALSE,N13*(1-$T$1)/'Всп лист'!$B$2,ROUNDUP(N13*(1-$T$1)/'Всп лист'!$C$3*'Всп лист'!$B$3*'Всп лист'!$B$4,0)),"-" )</f>
        <v>910</v>
      </c>
      <c r="AG13" s="338">
        <f>IFERROR(IF('Установка скидки'!$M$1=FALSE,O13*(1-$T$1)/'Всп лист'!$B$2,ROUNDUP(O13*(1-$T$1)/'Всп лист'!$C$3*'Всп лист'!$B$3*'Всп лист'!$B$4,0)),"-" )</f>
        <v>1121</v>
      </c>
      <c r="AI13" s="209"/>
    </row>
    <row r="14" spans="1:35" ht="21" customHeight="1" x14ac:dyDescent="0.25">
      <c r="A14" s="1152" t="s">
        <v>542</v>
      </c>
      <c r="B14" s="1280" t="s">
        <v>0</v>
      </c>
      <c r="C14" s="1276" t="s">
        <v>0</v>
      </c>
      <c r="D14" s="1276" t="s">
        <v>0</v>
      </c>
      <c r="E14" s="711">
        <v>698</v>
      </c>
      <c r="F14" s="711">
        <v>727</v>
      </c>
      <c r="G14" s="1276" t="s">
        <v>0</v>
      </c>
      <c r="H14" s="711">
        <v>786</v>
      </c>
      <c r="I14" s="1276" t="s">
        <v>0</v>
      </c>
      <c r="J14" s="1276" t="s">
        <v>0</v>
      </c>
      <c r="K14" s="712">
        <v>1061</v>
      </c>
      <c r="L14" s="1276" t="s">
        <v>0</v>
      </c>
      <c r="M14" s="712">
        <v>1243</v>
      </c>
      <c r="N14" s="712">
        <v>1370</v>
      </c>
      <c r="O14" s="713">
        <v>1655</v>
      </c>
      <c r="P14" s="207"/>
      <c r="Q14" s="207"/>
      <c r="R14" s="210"/>
      <c r="S14" s="319" t="s">
        <v>146</v>
      </c>
      <c r="T14" s="320" t="str">
        <f>IFERROR(IF('Установка скидки'!$M$1=FALSE,B14*(1-$T$1)/'Всп лист'!$B$2,ROUNDUP(B14*(1-$T$1)/'Всп лист'!$C$3*'Всп лист'!$B$3*'Всп лист'!$B$4,0)),"-" )</f>
        <v>-</v>
      </c>
      <c r="U14" s="321" t="str">
        <f>IFERROR(IF('Установка скидки'!$M$1=FALSE,C14*(1-$T$1)/'Всп лист'!$B$2,ROUNDUP(C14*(1-$T$1)/'Всп лист'!$C$3*'Всп лист'!$B$3*'Всп лист'!$B$4,0)),"-" )</f>
        <v>-</v>
      </c>
      <c r="V14" s="321" t="str">
        <f>IFERROR(IF('Установка скидки'!$M$1=FALSE,D14*(1-$T$1)/'Всп лист'!$B$2,ROUNDUP(D14*(1-$T$1)/'Всп лист'!$C$3*'Всп лист'!$B$3*'Всп лист'!$B$4,0)),"-" )</f>
        <v>-</v>
      </c>
      <c r="W14" s="321">
        <f>IFERROR(IF('Установка скидки'!$M$1=FALSE,E14*(1-$T$1)/'Всп лист'!$B$2,ROUNDUP(E14*(1-$T$1)/'Всп лист'!$C$3*'Всп лист'!$B$3*'Всп лист'!$B$4,0)),"-" )</f>
        <v>698</v>
      </c>
      <c r="X14" s="321">
        <f>IFERROR(IF('Установка скидки'!$M$1=FALSE,F14*(1-$T$1)/'Всп лист'!$B$2,ROUNDUP(F14*(1-$T$1)/'Всп лист'!$C$3*'Всп лист'!$B$3*'Всп лист'!$B$4,0)),"-" )</f>
        <v>727</v>
      </c>
      <c r="Y14" s="321" t="str">
        <f>IFERROR(IF('Установка скидки'!$M$1=FALSE,G14*(1-$T$1)/'Всп лист'!$B$2,ROUNDUP(G14*(1-$T$1)/'Всп лист'!$C$3*'Всп лист'!$B$3*'Всп лист'!$B$4,0)),"-" )</f>
        <v>-</v>
      </c>
      <c r="Z14" s="321">
        <f>IFERROR(IF('Установка скидки'!$M$1=FALSE,H14*(1-$T$1)/'Всп лист'!$B$2,ROUNDUP(H14*(1-$T$1)/'Всп лист'!$C$3*'Всп лист'!$B$3*'Всп лист'!$B$4,0)),"-" )</f>
        <v>786</v>
      </c>
      <c r="AA14" s="321" t="str">
        <f>IFERROR(IF('Установка скидки'!$M$1=FALSE,I14*(1-$T$1)/'Всп лист'!$B$2,ROUNDUP(I14*(1-$T$1)/'Всп лист'!$C$3*'Всп лист'!$B$3*'Всп лист'!$B$4,0)),"-" )</f>
        <v>-</v>
      </c>
      <c r="AB14" s="321" t="str">
        <f>IFERROR(IF('Установка скидки'!$M$1=FALSE,J14*(1-$T$1)/'Всп лист'!$B$2,ROUNDUP(J14*(1-$T$1)/'Всп лист'!$C$3*'Всп лист'!$B$3*'Всп лист'!$B$4,0)),"-" )</f>
        <v>-</v>
      </c>
      <c r="AC14" s="321">
        <f>IFERROR(IF('Установка скидки'!$M$1=FALSE,K14*(1-$T$1)/'Всп лист'!$B$2,ROUNDUP(K14*(1-$T$1)/'Всп лист'!$C$3*'Всп лист'!$B$3*'Всп лист'!$B$4,0)),"-" )</f>
        <v>1061</v>
      </c>
      <c r="AD14" s="321" t="str">
        <f>IFERROR(IF('Установка скидки'!$M$1=FALSE,L14*(1-$T$1)/'Всп лист'!$B$2,ROUNDUP(L14*(1-$T$1)/'Всп лист'!$C$3*'Всп лист'!$B$3*'Всп лист'!$B$4,0)),"-" )</f>
        <v>-</v>
      </c>
      <c r="AE14" s="321">
        <f>IFERROR(IF('Установка скидки'!$M$1=FALSE,M14*(1-$T$1)/'Всп лист'!$B$2,ROUNDUP(M14*(1-$T$1)/'Всп лист'!$C$3*'Всп лист'!$B$3*'Всп лист'!$B$4,0)),"-" )</f>
        <v>1243</v>
      </c>
      <c r="AF14" s="321">
        <f>IFERROR(IF('Установка скидки'!$M$1=FALSE,N14*(1-$T$1)/'Всп лист'!$B$2,ROUNDUP(N14*(1-$T$1)/'Всп лист'!$C$3*'Всп лист'!$B$3*'Всп лист'!$B$4,0)),"-" )</f>
        <v>1370</v>
      </c>
      <c r="AG14" s="322">
        <f>IFERROR(IF('Установка скидки'!$M$1=FALSE,O14*(1-$T$1)/'Всп лист'!$B$2,ROUNDUP(O14*(1-$T$1)/'Всп лист'!$C$3*'Всп лист'!$B$3*'Всп лист'!$B$4,0)),"-" )</f>
        <v>1655</v>
      </c>
      <c r="AI14" s="209"/>
    </row>
    <row r="15" spans="1:35" ht="21" customHeight="1" x14ac:dyDescent="0.25">
      <c r="A15" s="1154" t="s">
        <v>543</v>
      </c>
      <c r="B15" s="716">
        <v>578</v>
      </c>
      <c r="C15" s="714">
        <v>557</v>
      </c>
      <c r="D15" s="714">
        <v>601</v>
      </c>
      <c r="E15" s="714">
        <v>580</v>
      </c>
      <c r="F15" s="714">
        <v>587</v>
      </c>
      <c r="G15" s="714">
        <v>639</v>
      </c>
      <c r="H15" s="714">
        <v>634</v>
      </c>
      <c r="I15" s="714">
        <v>844</v>
      </c>
      <c r="J15" s="714">
        <v>876</v>
      </c>
      <c r="K15" s="714">
        <v>908</v>
      </c>
      <c r="L15" s="714">
        <v>963</v>
      </c>
      <c r="M15" s="715">
        <v>1076</v>
      </c>
      <c r="N15" s="715">
        <v>1177</v>
      </c>
      <c r="O15" s="717">
        <v>1432</v>
      </c>
      <c r="P15" s="207"/>
      <c r="Q15" s="207"/>
      <c r="R15" s="208"/>
      <c r="S15" s="335" t="s">
        <v>147</v>
      </c>
      <c r="T15" s="339">
        <f>IFERROR(IF('Установка скидки'!$M$1=FALSE,B15*(1-$T$1)/'Всп лист'!$B$2,ROUNDUP(B15*(1-$T$1)/'Всп лист'!$C$3*'Всп лист'!$B$3*'Всп лист'!$B$4,0)),"-" )</f>
        <v>578</v>
      </c>
      <c r="U15" s="340">
        <f>IFERROR(IF('Установка скидки'!$M$1=FALSE,C15*(1-$T$1)/'Всп лист'!$B$2,ROUNDUP(C15*(1-$T$1)/'Всп лист'!$C$3*'Всп лист'!$B$3*'Всп лист'!$B$4,0)),"-" )</f>
        <v>557</v>
      </c>
      <c r="V15" s="340">
        <f>IFERROR(IF('Установка скидки'!$M$1=FALSE,D15*(1-$T$1)/'Всп лист'!$B$2,ROUNDUP(D15*(1-$T$1)/'Всп лист'!$C$3*'Всп лист'!$B$3*'Всп лист'!$B$4,0)),"-" )</f>
        <v>601</v>
      </c>
      <c r="W15" s="341">
        <f>IFERROR(IF('Установка скидки'!$M$1=FALSE,E15*(1-$T$1)/'Всп лист'!$B$2,ROUNDUP(E15*(1-$T$1)/'Всп лист'!$C$3*'Всп лист'!$B$3*'Всп лист'!$B$4,0)),"-" )</f>
        <v>580</v>
      </c>
      <c r="X15" s="341">
        <f>IFERROR(IF('Установка скидки'!$M$1=FALSE,F15*(1-$T$1)/'Всп лист'!$B$2,ROUNDUP(F15*(1-$T$1)/'Всп лист'!$C$3*'Всп лист'!$B$3*'Всп лист'!$B$4,0)),"-" )</f>
        <v>587</v>
      </c>
      <c r="Y15" s="341">
        <f>IFERROR(IF('Установка скидки'!$M$1=FALSE,G15*(1-$T$1)/'Всп лист'!$B$2,ROUNDUP(G15*(1-$T$1)/'Всп лист'!$C$3*'Всп лист'!$B$3*'Всп лист'!$B$4,0)),"-" )</f>
        <v>639</v>
      </c>
      <c r="Z15" s="341">
        <f>IFERROR(IF('Установка скидки'!$M$1=FALSE,H15*(1-$T$1)/'Всп лист'!$B$2,ROUNDUP(H15*(1-$T$1)/'Всп лист'!$C$3*'Всп лист'!$B$3*'Всп лист'!$B$4,0)),"-" )</f>
        <v>634</v>
      </c>
      <c r="AA15" s="341">
        <f>IFERROR(IF('Установка скидки'!$M$1=FALSE,I15*(1-$T$1)/'Всп лист'!$B$2,ROUNDUP(I15*(1-$T$1)/'Всп лист'!$C$3*'Всп лист'!$B$3*'Всп лист'!$B$4,0)),"-" )</f>
        <v>844</v>
      </c>
      <c r="AB15" s="341">
        <f>IFERROR(IF('Установка скидки'!$M$1=FALSE,J15*(1-$T$1)/'Всп лист'!$B$2,ROUNDUP(J15*(1-$T$1)/'Всп лист'!$C$3*'Всп лист'!$B$3*'Всп лист'!$B$4,0)),"-" )</f>
        <v>876</v>
      </c>
      <c r="AC15" s="341">
        <f>IFERROR(IF('Установка скидки'!$M$1=FALSE,K15*(1-$T$1)/'Всп лист'!$B$2,ROUNDUP(K15*(1-$T$1)/'Всп лист'!$C$3*'Всп лист'!$B$3*'Всп лист'!$B$4,0)),"-" )</f>
        <v>908</v>
      </c>
      <c r="AD15" s="341">
        <f>IFERROR(IF('Установка скидки'!$M$1=FALSE,L15*(1-$T$1)/'Всп лист'!$B$2,ROUNDUP(L15*(1-$T$1)/'Всп лист'!$C$3*'Всп лист'!$B$3*'Всп лист'!$B$4,0)),"-" )</f>
        <v>963</v>
      </c>
      <c r="AE15" s="341">
        <f>IFERROR(IF('Установка скидки'!$M$1=FALSE,M15*(1-$T$1)/'Всп лист'!$B$2,ROUNDUP(M15*(1-$T$1)/'Всп лист'!$C$3*'Всп лист'!$B$3*'Всп лист'!$B$4,0)),"-" )</f>
        <v>1076</v>
      </c>
      <c r="AF15" s="341">
        <f>IFERROR(IF('Установка скидки'!$M$1=FALSE,N15*(1-$T$1)/'Всп лист'!$B$2,ROUNDUP(N15*(1-$T$1)/'Всп лист'!$C$3*'Всп лист'!$B$3*'Всп лист'!$B$4,0)),"-" )</f>
        <v>1177</v>
      </c>
      <c r="AG15" s="342">
        <f>IFERROR(IF('Установка скидки'!$M$1=FALSE,O15*(1-$T$1)/'Всп лист'!$B$2,ROUNDUP(O15*(1-$T$1)/'Всп лист'!$C$3*'Всп лист'!$B$3*'Всп лист'!$B$4,0)),"-" )</f>
        <v>1432</v>
      </c>
      <c r="AI15" s="209"/>
    </row>
    <row r="16" spans="1:35" ht="21" customHeight="1" x14ac:dyDescent="0.25">
      <c r="A16" s="1153" t="s">
        <v>544</v>
      </c>
      <c r="B16" s="1280" t="s">
        <v>0</v>
      </c>
      <c r="C16" s="1276" t="s">
        <v>0</v>
      </c>
      <c r="D16" s="1276" t="s">
        <v>0</v>
      </c>
      <c r="E16" s="711">
        <v>844</v>
      </c>
      <c r="F16" s="711">
        <v>870</v>
      </c>
      <c r="G16" s="1276" t="s">
        <v>0</v>
      </c>
      <c r="H16" s="711">
        <v>940</v>
      </c>
      <c r="I16" s="1276" t="s">
        <v>0</v>
      </c>
      <c r="J16" s="1276" t="s">
        <v>0</v>
      </c>
      <c r="K16" s="712">
        <v>1375</v>
      </c>
      <c r="L16" s="1276" t="s">
        <v>0</v>
      </c>
      <c r="M16" s="712">
        <v>1648</v>
      </c>
      <c r="N16" s="712">
        <v>1785</v>
      </c>
      <c r="O16" s="718">
        <v>2253</v>
      </c>
      <c r="P16" s="207"/>
      <c r="Q16" s="207"/>
      <c r="R16" s="212"/>
      <c r="S16" s="319" t="s">
        <v>148</v>
      </c>
      <c r="T16" s="325" t="str">
        <f>IFERROR(IF('Установка скидки'!$M$1=FALSE,B16*(1-$T$1)/'Всп лист'!$B$2,ROUNDUP(B16*(1-$T$1)/'Всп лист'!$C$3*'Всп лист'!$B$3*'Всп лист'!$B$4,0)),"-" )</f>
        <v>-</v>
      </c>
      <c r="U16" s="326" t="str">
        <f>IFERROR(IF('Установка скидки'!$M$1=FALSE,C16*(1-$T$1)/'Всп лист'!$B$2,ROUNDUP(C16*(1-$T$1)/'Всп лист'!$C$3*'Всп лист'!$B$3*'Всп лист'!$B$4,0)),"-" )</f>
        <v>-</v>
      </c>
      <c r="V16" s="327" t="str">
        <f>IFERROR(IF('Установка скидки'!$M$1=FALSE,D16*(1-$T$1)/'Всп лист'!$B$2,ROUNDUP(D16*(1-$T$1)/'Всп лист'!$C$3*'Всп лист'!$B$3*'Всп лист'!$B$4,0)),"-" )</f>
        <v>-</v>
      </c>
      <c r="W16" s="324">
        <f>IFERROR(IF('Установка скидки'!$M$1=FALSE,E16*(1-$T$1)/'Всп лист'!$B$2,ROUNDUP(E16*(1-$T$1)/'Всп лист'!$C$3*'Всп лист'!$B$3*'Всп лист'!$B$4,0)),"-" )</f>
        <v>844</v>
      </c>
      <c r="X16" s="324">
        <f>IFERROR(IF('Установка скидки'!$M$1=FALSE,F16*(1-$T$1)/'Всп лист'!$B$2,ROUNDUP(F16*(1-$T$1)/'Всп лист'!$C$3*'Всп лист'!$B$3*'Всп лист'!$B$4,0)),"-" )</f>
        <v>870</v>
      </c>
      <c r="Y16" s="324" t="str">
        <f>IFERROR(IF('Установка скидки'!$M$1=FALSE,G16*(1-$T$1)/'Всп лист'!$B$2,ROUNDUP(G16*(1-$T$1)/'Всп лист'!$C$3*'Всп лист'!$B$3*'Всп лист'!$B$4,0)),"-" )</f>
        <v>-</v>
      </c>
      <c r="Z16" s="324">
        <f>IFERROR(IF('Установка скидки'!$M$1=FALSE,H16*(1-$T$1)/'Всп лист'!$B$2,ROUNDUP(H16*(1-$T$1)/'Всп лист'!$C$3*'Всп лист'!$B$3*'Всп лист'!$B$4,0)),"-" )</f>
        <v>940</v>
      </c>
      <c r="AA16" s="324" t="str">
        <f>IFERROR(IF('Установка скидки'!$M$1=FALSE,I16*(1-$T$1)/'Всп лист'!$B$2,ROUNDUP(I16*(1-$T$1)/'Всп лист'!$C$3*'Всп лист'!$B$3*'Всп лист'!$B$4,0)),"-" )</f>
        <v>-</v>
      </c>
      <c r="AB16" s="324" t="str">
        <f>IFERROR(IF('Установка скидки'!$M$1=FALSE,J16*(1-$T$1)/'Всп лист'!$B$2,ROUNDUP(J16*(1-$T$1)/'Всп лист'!$C$3*'Всп лист'!$B$3*'Всп лист'!$B$4,0)),"-" )</f>
        <v>-</v>
      </c>
      <c r="AC16" s="324">
        <f>IFERROR(IF('Установка скидки'!$M$1=FALSE,K16*(1-$T$1)/'Всп лист'!$B$2,ROUNDUP(K16*(1-$T$1)/'Всп лист'!$C$3*'Всп лист'!$B$3*'Всп лист'!$B$4,0)),"-" )</f>
        <v>1375</v>
      </c>
      <c r="AD16" s="324" t="str">
        <f>IFERROR(IF('Установка скидки'!$M$1=FALSE,L16*(1-$T$1)/'Всп лист'!$B$2,ROUNDUP(L16*(1-$T$1)/'Всп лист'!$C$3*'Всп лист'!$B$3*'Всп лист'!$B$4,0)),"-" )</f>
        <v>-</v>
      </c>
      <c r="AE16" s="324">
        <f>IFERROR(IF('Установка скидки'!$M$1=FALSE,M16*(1-$T$1)/'Всп лист'!$B$2,ROUNDUP(M16*(1-$T$1)/'Всп лист'!$C$3*'Всп лист'!$B$3*'Всп лист'!$B$4,0)),"-" )</f>
        <v>1648</v>
      </c>
      <c r="AF16" s="324">
        <f>IFERROR(IF('Установка скидки'!$M$1=FALSE,N16*(1-$T$1)/'Всп лист'!$B$2,ROUNDUP(N16*(1-$T$1)/'Всп лист'!$C$3*'Всп лист'!$B$3*'Всп лист'!$B$4,0)),"-" )</f>
        <v>1785</v>
      </c>
      <c r="AG16" s="328">
        <f>IFERROR(IF('Установка скидки'!$M$1=FALSE,O16*(1-$T$1)/'Всп лист'!$B$2,ROUNDUP(O16*(1-$T$1)/'Всп лист'!$C$3*'Всп лист'!$B$3*'Всп лист'!$B$4,0)),"-" )</f>
        <v>2253</v>
      </c>
      <c r="AI16" s="209"/>
    </row>
    <row r="17" spans="1:35" ht="21" customHeight="1" x14ac:dyDescent="0.25">
      <c r="A17" s="1151" t="s">
        <v>545</v>
      </c>
      <c r="B17" s="716">
        <v>862</v>
      </c>
      <c r="C17" s="715">
        <v>1059</v>
      </c>
      <c r="D17" s="715">
        <v>1155</v>
      </c>
      <c r="E17" s="1277" t="s">
        <v>0</v>
      </c>
      <c r="F17" s="1277" t="s">
        <v>0</v>
      </c>
      <c r="G17" s="1277" t="s">
        <v>0</v>
      </c>
      <c r="H17" s="1277" t="s">
        <v>0</v>
      </c>
      <c r="I17" s="1277" t="s">
        <v>0</v>
      </c>
      <c r="J17" s="1277" t="s">
        <v>0</v>
      </c>
      <c r="K17" s="1277" t="s">
        <v>0</v>
      </c>
      <c r="L17" s="1277" t="s">
        <v>0</v>
      </c>
      <c r="M17" s="1277" t="s">
        <v>0</v>
      </c>
      <c r="N17" s="1277" t="s">
        <v>0</v>
      </c>
      <c r="O17" s="1279" t="s">
        <v>0</v>
      </c>
      <c r="P17" s="207"/>
      <c r="Q17" s="207"/>
      <c r="R17" s="210"/>
      <c r="S17" s="335" t="s">
        <v>149</v>
      </c>
      <c r="T17" s="336">
        <f>IFERROR(IF('Установка скидки'!$M$1=FALSE,B17*(1-$T$1)/'Всп лист'!$B$2,ROUNDUP(B17*(1-$T$1)/'Всп лист'!$C$3*'Всп лист'!$B$3*'Всп лист'!$B$4,0)),"-" )</f>
        <v>862</v>
      </c>
      <c r="U17" s="337">
        <f>IFERROR(IF('Установка скидки'!$M$1=FALSE,C17*(1-$T$1)/'Всп лист'!$B$2,ROUNDUP(C17*(1-$T$1)/'Всп лист'!$C$3*'Всп лист'!$B$3*'Всп лист'!$B$4,0)),"-" )</f>
        <v>1059</v>
      </c>
      <c r="V17" s="337">
        <f>IFERROR(IF('Установка скидки'!$M$1=FALSE,D17*(1-$T$1)/'Всп лист'!$B$2,ROUNDUP(D17*(1-$T$1)/'Всп лист'!$C$3*'Всп лист'!$B$3*'Всп лист'!$B$4,0)),"-" )</f>
        <v>1155</v>
      </c>
      <c r="W17" s="337" t="str">
        <f>IFERROR(IF('Установка скидки'!$M$1=FALSE,E17*(1-$T$1)/'Всп лист'!$B$2,ROUNDUP(E17*(1-$T$1)/'Всп лист'!$C$3*'Всп лист'!$B$3*'Всп лист'!$B$4,0)),"-" )</f>
        <v>-</v>
      </c>
      <c r="X17" s="337" t="str">
        <f>IFERROR(IF('Установка скидки'!$M$1=FALSE,F17*(1-$T$1)/'Всп лист'!$B$2,ROUNDUP(F17*(1-$T$1)/'Всп лист'!$C$3*'Всп лист'!$B$3*'Всп лист'!$B$4,0)),"-" )</f>
        <v>-</v>
      </c>
      <c r="Y17" s="337" t="str">
        <f>IFERROR(IF('Установка скидки'!$M$1=FALSE,G17*(1-$T$1)/'Всп лист'!$B$2,ROUNDUP(G17*(1-$T$1)/'Всп лист'!$C$3*'Всп лист'!$B$3*'Всп лист'!$B$4,0)),"-" )</f>
        <v>-</v>
      </c>
      <c r="Z17" s="337" t="str">
        <f>IFERROR(IF('Установка скидки'!$M$1=FALSE,H17*(1-$T$1)/'Всп лист'!$B$2,ROUNDUP(H17*(1-$T$1)/'Всп лист'!$C$3*'Всп лист'!$B$3*'Всп лист'!$B$4,0)),"-" )</f>
        <v>-</v>
      </c>
      <c r="AA17" s="337" t="str">
        <f>IFERROR(IF('Установка скидки'!$M$1=FALSE,I17*(1-$T$1)/'Всп лист'!$B$2,ROUNDUP(I17*(1-$T$1)/'Всп лист'!$C$3*'Всп лист'!$B$3*'Всп лист'!$B$4,0)),"-" )</f>
        <v>-</v>
      </c>
      <c r="AB17" s="337" t="str">
        <f>IFERROR(IF('Установка скидки'!$M$1=FALSE,J17*(1-$T$1)/'Всп лист'!$B$2,ROUNDUP(J17*(1-$T$1)/'Всп лист'!$C$3*'Всп лист'!$B$3*'Всп лист'!$B$4,0)),"-" )</f>
        <v>-</v>
      </c>
      <c r="AC17" s="337" t="str">
        <f>IFERROR(IF('Установка скидки'!$M$1=FALSE,K17*(1-$T$1)/'Всп лист'!$B$2,ROUNDUP(K17*(1-$T$1)/'Всп лист'!$C$3*'Всп лист'!$B$3*'Всп лист'!$B$4,0)),"-" )</f>
        <v>-</v>
      </c>
      <c r="AD17" s="337" t="str">
        <f>IFERROR(IF('Установка скидки'!$M$1=FALSE,L17*(1-$T$1)/'Всп лист'!$B$2,ROUNDUP(L17*(1-$T$1)/'Всп лист'!$C$3*'Всп лист'!$B$3*'Всп лист'!$B$4,0)),"-" )</f>
        <v>-</v>
      </c>
      <c r="AE17" s="337" t="str">
        <f>IFERROR(IF('Установка скидки'!$M$1=FALSE,M17*(1-$T$1)/'Всп лист'!$B$2,ROUNDUP(M17*(1-$T$1)/'Всп лист'!$C$3*'Всп лист'!$B$3*'Всп лист'!$B$4,0)),"-" )</f>
        <v>-</v>
      </c>
      <c r="AF17" s="337" t="str">
        <f>IFERROR(IF('Установка скидки'!$M$1=FALSE,N17*(1-$T$1)/'Всп лист'!$B$2,ROUNDUP(N17*(1-$T$1)/'Всп лист'!$C$3*'Всп лист'!$B$3*'Всп лист'!$B$4,0)),"-" )</f>
        <v>-</v>
      </c>
      <c r="AG17" s="338" t="str">
        <f>IFERROR(IF('Установка скидки'!$M$1=FALSE,O17*(1-$T$1)/'Всп лист'!$B$2,ROUNDUP(O17*(1-$T$1)/'Всп лист'!$C$3*'Всп лист'!$B$3*'Всп лист'!$B$4,0)),"-" )</f>
        <v>-</v>
      </c>
      <c r="AI17" s="209"/>
    </row>
    <row r="18" spans="1:35" ht="21" customHeight="1" x14ac:dyDescent="0.25">
      <c r="A18" s="1152" t="s">
        <v>546</v>
      </c>
      <c r="B18" s="1280" t="s">
        <v>0</v>
      </c>
      <c r="C18" s="1276" t="s">
        <v>0</v>
      </c>
      <c r="D18" s="1276" t="s">
        <v>0</v>
      </c>
      <c r="E18" s="712">
        <v>1306</v>
      </c>
      <c r="F18" s="712">
        <v>1356</v>
      </c>
      <c r="G18" s="712">
        <v>1404</v>
      </c>
      <c r="H18" s="712">
        <v>1467</v>
      </c>
      <c r="I18" s="712">
        <v>1501</v>
      </c>
      <c r="J18" s="712">
        <v>1588</v>
      </c>
      <c r="K18" s="712">
        <v>1684</v>
      </c>
      <c r="L18" s="712">
        <v>1798</v>
      </c>
      <c r="M18" s="712">
        <v>2073</v>
      </c>
      <c r="N18" s="712">
        <v>2297</v>
      </c>
      <c r="O18" s="718">
        <v>2922</v>
      </c>
      <c r="P18" s="207"/>
      <c r="Q18" s="207"/>
      <c r="R18" s="210"/>
      <c r="S18" s="319" t="s">
        <v>150</v>
      </c>
      <c r="T18" s="320" t="str">
        <f>IFERROR(IF('Установка скидки'!$M$1=FALSE,B18*(1-$T$1)/'Всп лист'!$B$2,ROUNDUP(B18*(1-$T$1)/'Всп лист'!$C$3*'Всп лист'!$B$3*'Всп лист'!$B$4,0)),"-" )</f>
        <v>-</v>
      </c>
      <c r="U18" s="321" t="str">
        <f>IFERROR(IF('Установка скидки'!$M$1=FALSE,C18*(1-$T$1)/'Всп лист'!$B$2,ROUNDUP(C18*(1-$T$1)/'Всп лист'!$C$3*'Всп лист'!$B$3*'Всп лист'!$B$4,0)),"-" )</f>
        <v>-</v>
      </c>
      <c r="V18" s="321" t="str">
        <f>IFERROR(IF('Установка скидки'!$M$1=FALSE,D18*(1-$T$1)/'Всп лист'!$B$2,ROUNDUP(D18*(1-$T$1)/'Всп лист'!$C$3*'Всп лист'!$B$3*'Всп лист'!$B$4,0)),"-" )</f>
        <v>-</v>
      </c>
      <c r="W18" s="321">
        <f>IFERROR(IF('Установка скидки'!$M$1=FALSE,E18*(1-$T$1)/'Всп лист'!$B$2,ROUNDUP(E18*(1-$T$1)/'Всп лист'!$C$3*'Всп лист'!$B$3*'Всп лист'!$B$4,0)),"-" )</f>
        <v>1306</v>
      </c>
      <c r="X18" s="321">
        <f>IFERROR(IF('Установка скидки'!$M$1=FALSE,F18*(1-$T$1)/'Всп лист'!$B$2,ROUNDUP(F18*(1-$T$1)/'Всп лист'!$C$3*'Всп лист'!$B$3*'Всп лист'!$B$4,0)),"-" )</f>
        <v>1356</v>
      </c>
      <c r="Y18" s="321">
        <f>IFERROR(IF('Установка скидки'!$M$1=FALSE,G18*(1-$T$1)/'Всп лист'!$B$2,ROUNDUP(G18*(1-$T$1)/'Всп лист'!$C$3*'Всп лист'!$B$3*'Всп лист'!$B$4,0)),"-" )</f>
        <v>1404</v>
      </c>
      <c r="Z18" s="321">
        <f>IFERROR(IF('Установка скидки'!$M$1=FALSE,H18*(1-$T$1)/'Всп лист'!$B$2,ROUNDUP(H18*(1-$T$1)/'Всп лист'!$C$3*'Всп лист'!$B$3*'Всп лист'!$B$4,0)),"-" )</f>
        <v>1467</v>
      </c>
      <c r="AA18" s="321">
        <f>IFERROR(IF('Установка скидки'!$M$1=FALSE,I18*(1-$T$1)/'Всп лист'!$B$2,ROUNDUP(I18*(1-$T$1)/'Всп лист'!$C$3*'Всп лист'!$B$3*'Всп лист'!$B$4,0)),"-" )</f>
        <v>1501</v>
      </c>
      <c r="AB18" s="321">
        <f>IFERROR(IF('Установка скидки'!$M$1=FALSE,J18*(1-$T$1)/'Всп лист'!$B$2,ROUNDUP(J18*(1-$T$1)/'Всп лист'!$C$3*'Всп лист'!$B$3*'Всп лист'!$B$4,0)),"-" )</f>
        <v>1588</v>
      </c>
      <c r="AC18" s="321">
        <f>IFERROR(IF('Установка скидки'!$M$1=FALSE,K18*(1-$T$1)/'Всп лист'!$B$2,ROUNDUP(K18*(1-$T$1)/'Всп лист'!$C$3*'Всп лист'!$B$3*'Всп лист'!$B$4,0)),"-" )</f>
        <v>1684</v>
      </c>
      <c r="AD18" s="321">
        <f>IFERROR(IF('Установка скидки'!$M$1=FALSE,L18*(1-$T$1)/'Всп лист'!$B$2,ROUNDUP(L18*(1-$T$1)/'Всп лист'!$C$3*'Всп лист'!$B$3*'Всп лист'!$B$4,0)),"-" )</f>
        <v>1798</v>
      </c>
      <c r="AE18" s="321">
        <f>IFERROR(IF('Установка скидки'!$M$1=FALSE,M18*(1-$T$1)/'Всп лист'!$B$2,ROUNDUP(M18*(1-$T$1)/'Всп лист'!$C$3*'Всп лист'!$B$3*'Всп лист'!$B$4,0)),"-" )</f>
        <v>2073</v>
      </c>
      <c r="AF18" s="321">
        <f>IFERROR(IF('Установка скидки'!$M$1=FALSE,N18*(1-$T$1)/'Всп лист'!$B$2,ROUNDUP(N18*(1-$T$1)/'Всп лист'!$C$3*'Всп лист'!$B$3*'Всп лист'!$B$4,0)),"-" )</f>
        <v>2297</v>
      </c>
      <c r="AG18" s="322">
        <f>IFERROR(IF('Установка скидки'!$M$1=FALSE,O18*(1-$T$1)/'Всп лист'!$B$2,ROUNDUP(O18*(1-$T$1)/'Всп лист'!$C$3*'Всп лист'!$B$3*'Всп лист'!$B$4,0)),"-" )</f>
        <v>2922</v>
      </c>
      <c r="AI18" s="209"/>
    </row>
    <row r="19" spans="1:35" ht="21" hidden="1" customHeight="1" x14ac:dyDescent="0.25">
      <c r="A19" s="1154" t="s">
        <v>547</v>
      </c>
      <c r="B19" s="1282" t="s">
        <v>0</v>
      </c>
      <c r="C19" s="1277" t="s">
        <v>0</v>
      </c>
      <c r="D19" s="1277" t="s">
        <v>0</v>
      </c>
      <c r="E19" s="1277" t="s">
        <v>0</v>
      </c>
      <c r="F19" s="1277" t="s">
        <v>0</v>
      </c>
      <c r="G19" s="1277" t="s">
        <v>0</v>
      </c>
      <c r="H19" s="1283" t="s">
        <v>0</v>
      </c>
      <c r="I19" s="1277" t="s">
        <v>0</v>
      </c>
      <c r="J19" s="1277" t="s">
        <v>0</v>
      </c>
      <c r="K19" s="1277" t="s">
        <v>0</v>
      </c>
      <c r="L19" s="1277" t="s">
        <v>0</v>
      </c>
      <c r="M19" s="1277" t="s">
        <v>0</v>
      </c>
      <c r="N19" s="1277" t="s">
        <v>0</v>
      </c>
      <c r="O19" s="1278" t="s">
        <v>0</v>
      </c>
      <c r="P19" s="207"/>
      <c r="Q19" s="207"/>
      <c r="R19" s="208"/>
      <c r="S19" s="335" t="s">
        <v>322</v>
      </c>
      <c r="T19" s="343" t="str">
        <f>IFERROR(IF('Установка скидки'!$M$1=FALSE,B19*(1-$T$1)/'Всп лист'!$B$2,ROUNDUP(B19*(1-$T$1)/'Всп лист'!$C$3*'Всп лист'!$B$3*'Всп лист'!$B$4,0)),"-" )</f>
        <v>-</v>
      </c>
      <c r="U19" s="344" t="str">
        <f>IFERROR(IF('Установка скидки'!$M$1=FALSE,C19*(1-$T$1)/'Всп лист'!$B$2,ROUNDUP(C19*(1-$T$1)/'Всп лист'!$C$3*'Всп лист'!$B$3*'Всп лист'!$B$4,0)),"-" )</f>
        <v>-</v>
      </c>
      <c r="V19" s="337" t="str">
        <f>IFERROR(IF('Установка скидки'!$M$1=FALSE,D19*(1-$T$1)/'Всп лист'!$B$2,ROUNDUP(D19*(1-$T$1)/'Всп лист'!$C$3*'Всп лист'!$B$3*'Всп лист'!$B$4,0)),"-" )</f>
        <v>-</v>
      </c>
      <c r="W19" s="355" t="str">
        <f>IFERROR(IF('Установка скидки'!$M$1=FALSE,E19*(1-$T$1)/'Всп лист'!$B$2,ROUNDUP(E19*(1-$T$1)/'Всп лист'!$C$3*'Всп лист'!$B$3*'Всп лист'!$B$4,0)),"-" )</f>
        <v>-</v>
      </c>
      <c r="X19" s="337" t="str">
        <f>IFERROR(IF('Установка скидки'!$M$1=FALSE,F19*(1-$T$1)/'Всп лист'!$B$2,ROUNDUP(F19*(1-$T$1)/'Всп лист'!$C$3*'Всп лист'!$B$3*'Всп лист'!$B$4,0)),"-" )</f>
        <v>-</v>
      </c>
      <c r="Y19" s="344" t="str">
        <f>IFERROR(IF('Установка скидки'!$M$1=FALSE,G19*(1-$T$1)/'Всп лист'!$B$2,ROUNDUP(G19*(1-$T$1)/'Всп лист'!$C$3*'Всп лист'!$B$3*'Всп лист'!$B$4,0)),"-" )</f>
        <v>-</v>
      </c>
      <c r="Z19" s="337" t="str">
        <f>IFERROR(IF('Установка скидки'!$M$1=FALSE,H19*(1-$T$1)/'Всп лист'!$B$2,ROUNDUP(H19*(1-$T$1)/'Всп лист'!$C$3*'Всп лист'!$B$3*'Всп лист'!$B$4,0)),"-" )</f>
        <v>-</v>
      </c>
      <c r="AA19" s="344" t="str">
        <f>IFERROR(IF('Установка скидки'!$M$1=FALSE,I19*(1-$T$1)/'Всп лист'!$B$2,ROUNDUP(I19*(1-$T$1)/'Всп лист'!$C$3*'Всп лист'!$B$3*'Всп лист'!$B$4,0)),"-" )</f>
        <v>-</v>
      </c>
      <c r="AB19" s="344" t="str">
        <f>IFERROR(IF('Установка скидки'!$M$1=FALSE,J19*(1-$T$1)/'Всп лист'!$B$2,ROUNDUP(J19*(1-$T$1)/'Всп лист'!$C$3*'Всп лист'!$B$3*'Всп лист'!$B$4,0)),"-" )</f>
        <v>-</v>
      </c>
      <c r="AC19" s="337" t="str">
        <f>IFERROR(IF('Установка скидки'!$M$1=FALSE,K19*(1-$T$1)/'Всп лист'!$B$2,ROUNDUP(K19*(1-$T$1)/'Всп лист'!$C$3*'Всп лист'!$B$3*'Всп лист'!$B$4,0)),"-" )</f>
        <v>-</v>
      </c>
      <c r="AD19" s="344" t="str">
        <f>IFERROR(IF('Установка скидки'!$M$1=FALSE,L19*(1-$T$1)/'Всп лист'!$B$2,ROUNDUP(L19*(1-$T$1)/'Всп лист'!$C$3*'Всп лист'!$B$3*'Всп лист'!$B$4,0)),"-" )</f>
        <v>-</v>
      </c>
      <c r="AE19" s="337" t="str">
        <f>IFERROR(IF('Установка скидки'!$M$1=FALSE,M19*(1-$T$1)/'Всп лист'!$B$2,ROUNDUP(M19*(1-$T$1)/'Всп лист'!$C$3*'Всп лист'!$B$3*'Всп лист'!$B$4,0)),"-" )</f>
        <v>-</v>
      </c>
      <c r="AF19" s="337" t="str">
        <f>IFERROR(IF('Установка скидки'!$M$1=FALSE,N19*(1-$T$1)/'Всп лист'!$B$2,ROUNDUP(N19*(1-$T$1)/'Всп лист'!$C$3*'Всп лист'!$B$3*'Всп лист'!$B$4,0)),"-" )</f>
        <v>-</v>
      </c>
      <c r="AG19" s="345" t="str">
        <f>IFERROR(IF('Установка скидки'!$M$1=FALSE,O19*(1-$T$1)/'Всп лист'!$B$2,ROUNDUP(O19*(1-$T$1)/'Всп лист'!$C$3*'Всп лист'!$B$3*'Всп лист'!$B$4,0)),"-" )</f>
        <v>-</v>
      </c>
      <c r="AI19" s="209"/>
    </row>
    <row r="20" spans="1:35" ht="21" customHeight="1" x14ac:dyDescent="0.25">
      <c r="A20" s="1152" t="s">
        <v>548</v>
      </c>
      <c r="B20" s="1060">
        <v>1463</v>
      </c>
      <c r="C20" s="1276" t="s">
        <v>0</v>
      </c>
      <c r="D20" s="1276" t="s">
        <v>0</v>
      </c>
      <c r="E20" s="1276" t="s">
        <v>0</v>
      </c>
      <c r="F20" s="1276" t="s">
        <v>0</v>
      </c>
      <c r="G20" s="1276" t="s">
        <v>0</v>
      </c>
      <c r="H20" s="1276" t="s">
        <v>0</v>
      </c>
      <c r="I20" s="1276" t="s">
        <v>0</v>
      </c>
      <c r="J20" s="1276" t="s">
        <v>0</v>
      </c>
      <c r="K20" s="1276" t="s">
        <v>0</v>
      </c>
      <c r="L20" s="1276" t="s">
        <v>0</v>
      </c>
      <c r="M20" s="1276" t="s">
        <v>0</v>
      </c>
      <c r="N20" s="1276" t="s">
        <v>0</v>
      </c>
      <c r="O20" s="1284" t="s">
        <v>0</v>
      </c>
      <c r="P20" s="207"/>
      <c r="Q20" s="207"/>
      <c r="R20" s="213"/>
      <c r="S20" s="335" t="s">
        <v>151</v>
      </c>
      <c r="T20" s="336">
        <f>IFERROR(IF('Установка скидки'!$M$1=FALSE,B20*(1-$T$1)/'Всп лист'!$B$2,ROUNDUP(B20*(1-$T$1)/'Всп лист'!$C$3*'Всп лист'!$B$3*'Всп лист'!$B$4,0)),"-" )</f>
        <v>1463</v>
      </c>
      <c r="U20" s="337" t="str">
        <f>IFERROR(IF('Установка скидки'!$M$1=FALSE,C20*(1-$T$1)/'Всп лист'!$B$2,ROUNDUP(C20*(1-$T$1)/'Всп лист'!$C$3*'Всп лист'!$B$3*'Всп лист'!$B$4,0)),"-" )</f>
        <v>-</v>
      </c>
      <c r="V20" s="337" t="str">
        <f>IFERROR(IF('Установка скидки'!$M$1=FALSE,D20*(1-$T$1)/'Всп лист'!$B$2,ROUNDUP(D20*(1-$T$1)/'Всп лист'!$C$3*'Всп лист'!$B$3*'Всп лист'!$B$4,0)),"-" )</f>
        <v>-</v>
      </c>
      <c r="W20" s="337" t="str">
        <f>IFERROR(IF('Установка скидки'!$M$1=FALSE,E20*(1-$T$1)/'Всп лист'!$B$2,ROUNDUP(E20*(1-$T$1)/'Всп лист'!$C$3*'Всп лист'!$B$3*'Всп лист'!$B$4,0)),"-" )</f>
        <v>-</v>
      </c>
      <c r="X20" s="337" t="str">
        <f>IFERROR(IF('Установка скидки'!$M$1=FALSE,F20*(1-$T$1)/'Всп лист'!$B$2,ROUNDUP(F20*(1-$T$1)/'Всп лист'!$C$3*'Всп лист'!$B$3*'Всп лист'!$B$4,0)),"-" )</f>
        <v>-</v>
      </c>
      <c r="Y20" s="337" t="str">
        <f>IFERROR(IF('Установка скидки'!$M$1=FALSE,G20*(1-$T$1)/'Всп лист'!$B$2,ROUNDUP(G20*(1-$T$1)/'Всп лист'!$C$3*'Всп лист'!$B$3*'Всп лист'!$B$4,0)),"-" )</f>
        <v>-</v>
      </c>
      <c r="Z20" s="337" t="str">
        <f>IFERROR(IF('Установка скидки'!$M$1=FALSE,H20*(1-$T$1)/'Всп лист'!$B$2,ROUNDUP(H20*(1-$T$1)/'Всп лист'!$C$3*'Всп лист'!$B$3*'Всп лист'!$B$4,0)),"-" )</f>
        <v>-</v>
      </c>
      <c r="AA20" s="337" t="str">
        <f>IFERROR(IF('Установка скидки'!$M$1=FALSE,I20*(1-$T$1)/'Всп лист'!$B$2,ROUNDUP(I20*(1-$T$1)/'Всп лист'!$C$3*'Всп лист'!$B$3*'Всп лист'!$B$4,0)),"-" )</f>
        <v>-</v>
      </c>
      <c r="AB20" s="337" t="str">
        <f>IFERROR(IF('Установка скидки'!$M$1=FALSE,J20*(1-$T$1)/'Всп лист'!$B$2,ROUNDUP(J20*(1-$T$1)/'Всп лист'!$C$3*'Всп лист'!$B$3*'Всп лист'!$B$4,0)),"-" )</f>
        <v>-</v>
      </c>
      <c r="AC20" s="337" t="str">
        <f>IFERROR(IF('Установка скидки'!$M$1=FALSE,K20*(1-$T$1)/'Всп лист'!$B$2,ROUNDUP(K20*(1-$T$1)/'Всп лист'!$C$3*'Всп лист'!$B$3*'Всп лист'!$B$4,0)),"-" )</f>
        <v>-</v>
      </c>
      <c r="AD20" s="337" t="str">
        <f>IFERROR(IF('Установка скидки'!$M$1=FALSE,L20*(1-$T$1)/'Всп лист'!$B$2,ROUNDUP(L20*(1-$T$1)/'Всп лист'!$C$3*'Всп лист'!$B$3*'Всп лист'!$B$4,0)),"-" )</f>
        <v>-</v>
      </c>
      <c r="AE20" s="337" t="str">
        <f>IFERROR(IF('Установка скидки'!$M$1=FALSE,M20*(1-$T$1)/'Всп лист'!$B$2,ROUNDUP(M20*(1-$T$1)/'Всп лист'!$C$3*'Всп лист'!$B$3*'Всп лист'!$B$4,0)),"-" )</f>
        <v>-</v>
      </c>
      <c r="AF20" s="337" t="str">
        <f>IFERROR(IF('Установка скидки'!$M$1=FALSE,N20*(1-$T$1)/'Всп лист'!$B$2,ROUNDUP(N20*(1-$T$1)/'Всп лист'!$C$3*'Всп лист'!$B$3*'Всп лист'!$B$4,0)),"-" )</f>
        <v>-</v>
      </c>
      <c r="AG20" s="338" t="str">
        <f>IFERROR(IF('Установка скидки'!$M$1=FALSE,O20*(1-$T$1)/'Всп лист'!$B$2,ROUNDUP(O20*(1-$T$1)/'Всп лист'!$C$3*'Всп лист'!$B$3*'Всп лист'!$B$4,0)),"-" )</f>
        <v>-</v>
      </c>
      <c r="AI20" s="209"/>
    </row>
    <row r="21" spans="1:35" ht="21" customHeight="1" x14ac:dyDescent="0.25">
      <c r="A21" s="1151" t="s">
        <v>549</v>
      </c>
      <c r="B21" s="1282" t="s">
        <v>0</v>
      </c>
      <c r="C21" s="1277" t="s">
        <v>0</v>
      </c>
      <c r="D21" s="1277" t="s">
        <v>0</v>
      </c>
      <c r="E21" s="715">
        <v>2177</v>
      </c>
      <c r="F21" s="715">
        <v>2310</v>
      </c>
      <c r="G21" s="1277" t="s">
        <v>0</v>
      </c>
      <c r="H21" s="715">
        <v>2584</v>
      </c>
      <c r="I21" s="1277" t="s">
        <v>0</v>
      </c>
      <c r="J21" s="1277" t="s">
        <v>0</v>
      </c>
      <c r="K21" s="715">
        <v>3238</v>
      </c>
      <c r="L21" s="1277" t="s">
        <v>0</v>
      </c>
      <c r="M21" s="715">
        <v>4400</v>
      </c>
      <c r="N21" s="715">
        <v>5240</v>
      </c>
      <c r="O21" s="717">
        <v>7453</v>
      </c>
      <c r="P21" s="207"/>
      <c r="Q21" s="207"/>
      <c r="R21" s="208"/>
      <c r="S21" s="319" t="s">
        <v>152</v>
      </c>
      <c r="T21" s="321" t="str">
        <f>IFERROR(IF('Установка скидки'!$M$1=FALSE,B21*(1-$T$1)/'Всп лист'!$B$2,ROUNDUP(B21*(1-$T$1)/'Всп лист'!$C$3*'Всп лист'!$B$3*'Всп лист'!$B$4,0)),"-" )</f>
        <v>-</v>
      </c>
      <c r="U21" s="321" t="str">
        <f>IFERROR(IF('Установка скидки'!$M$1=FALSE,C21*(1-$T$1)/'Всп лист'!$B$2,ROUNDUP(C21*(1-$T$1)/'Всп лист'!$C$3*'Всп лист'!$B$3*'Всп лист'!$B$4,0)),"-" )</f>
        <v>-</v>
      </c>
      <c r="V21" s="321" t="str">
        <f>IFERROR(IF('Установка скидки'!$M$1=FALSE,D21*(1-$T$1)/'Всп лист'!$B$2,ROUNDUP(D21*(1-$T$1)/'Всп лист'!$C$3*'Всп лист'!$B$3*'Всп лист'!$B$4,0)),"-" )</f>
        <v>-</v>
      </c>
      <c r="W21" s="321">
        <f>IFERROR(IF('Установка скидки'!$M$1=FALSE,E21*(1-$T$1)/'Всп лист'!$B$2,ROUNDUP(E21*(1-$T$1)/'Всп лист'!$C$3*'Всп лист'!$B$3*'Всп лист'!$B$4,0)),"-" )</f>
        <v>2177</v>
      </c>
      <c r="X21" s="321">
        <f>IFERROR(IF('Установка скидки'!$M$1=FALSE,F21*(1-$T$1)/'Всп лист'!$B$2,ROUNDUP(F21*(1-$T$1)/'Всп лист'!$C$3*'Всп лист'!$B$3*'Всп лист'!$B$4,0)),"-" )</f>
        <v>2310</v>
      </c>
      <c r="Y21" s="321" t="str">
        <f>IFERROR(IF('Установка скидки'!$M$1=FALSE,G21*(1-$T$1)/'Всп лист'!$B$2,ROUNDUP(G21*(1-$T$1)/'Всп лист'!$C$3*'Всп лист'!$B$3*'Всп лист'!$B$4,0)),"-" )</f>
        <v>-</v>
      </c>
      <c r="Z21" s="321">
        <f>IFERROR(IF('Установка скидки'!$M$1=FALSE,H21*(1-$T$1)/'Всп лист'!$B$2,ROUNDUP(H21*(1-$T$1)/'Всп лист'!$C$3*'Всп лист'!$B$3*'Всп лист'!$B$4,0)),"-" )</f>
        <v>2584</v>
      </c>
      <c r="AA21" s="321" t="str">
        <f>IFERROR(IF('Установка скидки'!$M$1=FALSE,I21*(1-$T$1)/'Всп лист'!$B$2,ROUNDUP(I21*(1-$T$1)/'Всп лист'!$C$3*'Всп лист'!$B$3*'Всп лист'!$B$4,0)),"-" )</f>
        <v>-</v>
      </c>
      <c r="AB21" s="321" t="str">
        <f>IFERROR(IF('Установка скидки'!$M$1=FALSE,J21*(1-$T$1)/'Всп лист'!$B$2,ROUNDUP(J21*(1-$T$1)/'Всп лист'!$C$3*'Всп лист'!$B$3*'Всп лист'!$B$4,0)),"-" )</f>
        <v>-</v>
      </c>
      <c r="AC21" s="321">
        <f>IFERROR(IF('Установка скидки'!$M$1=FALSE,K21*(1-$T$1)/'Всп лист'!$B$2,ROUNDUP(K21*(1-$T$1)/'Всп лист'!$C$3*'Всп лист'!$B$3*'Всп лист'!$B$4,0)),"-" )</f>
        <v>3238</v>
      </c>
      <c r="AD21" s="321" t="str">
        <f>IFERROR(IF('Установка скидки'!$M$1=FALSE,L21*(1-$T$1)/'Всп лист'!$B$2,ROUNDUP(L21*(1-$T$1)/'Всп лист'!$C$3*'Всп лист'!$B$3*'Всп лист'!$B$4,0)),"-" )</f>
        <v>-</v>
      </c>
      <c r="AE21" s="321">
        <f>IFERROR(IF('Установка скидки'!$M$1=FALSE,M21*(1-$T$1)/'Всп лист'!$B$2,ROUNDUP(M21*(1-$T$1)/'Всп лист'!$C$3*'Всп лист'!$B$3*'Всп лист'!$B$4,0)),"-" )</f>
        <v>4400</v>
      </c>
      <c r="AF21" s="321">
        <f>IFERROR(IF('Установка скидки'!$M$1=FALSE,N21*(1-$T$1)/'Всп лист'!$B$2,ROUNDUP(N21*(1-$T$1)/'Всп лист'!$C$3*'Всп лист'!$B$3*'Всп лист'!$B$4,0)),"-" )</f>
        <v>5240</v>
      </c>
      <c r="AG21" s="322">
        <f>IFERROR(IF('Установка скидки'!$M$1=FALSE,O21*(1-$T$1)/'Всп лист'!$B$2,ROUNDUP(O21*(1-$T$1)/'Всп лист'!$C$3*'Всп лист'!$B$3*'Всп лист'!$B$4,0)),"-" )</f>
        <v>7453</v>
      </c>
      <c r="AI21" s="209"/>
    </row>
    <row r="22" spans="1:35" ht="21" customHeight="1" x14ac:dyDescent="0.25">
      <c r="A22" s="1152" t="s">
        <v>581</v>
      </c>
      <c r="B22" s="1285" t="s">
        <v>619</v>
      </c>
      <c r="C22" s="1285" t="s">
        <v>619</v>
      </c>
      <c r="D22" s="1276" t="s">
        <v>0</v>
      </c>
      <c r="E22" s="1276" t="s">
        <v>0</v>
      </c>
      <c r="F22" s="1276" t="s">
        <v>0</v>
      </c>
      <c r="G22" s="1276" t="s">
        <v>0</v>
      </c>
      <c r="H22" s="1276" t="s">
        <v>0</v>
      </c>
      <c r="I22" s="1276" t="s">
        <v>0</v>
      </c>
      <c r="J22" s="1276" t="s">
        <v>0</v>
      </c>
      <c r="K22" s="1276" t="s">
        <v>0</v>
      </c>
      <c r="L22" s="1276" t="s">
        <v>0</v>
      </c>
      <c r="M22" s="1276" t="s">
        <v>0</v>
      </c>
      <c r="N22" s="1276" t="s">
        <v>0</v>
      </c>
      <c r="O22" s="1281" t="s">
        <v>0</v>
      </c>
      <c r="P22" s="207"/>
      <c r="Q22" s="207"/>
      <c r="R22" s="208"/>
      <c r="S22" s="335" t="s">
        <v>153</v>
      </c>
      <c r="T22" s="343" t="str">
        <f>IFERROR(IF('Установка скидки'!$M$1=FALSE,B22*(1-$T$1)/'Всп лист'!$B$2,ROUNDUP(B22*(1-$T$1)/'Всп лист'!$C$3*'Всп лист'!$B$3*'Всп лист'!$B$4,0)),"-" )</f>
        <v>-</v>
      </c>
      <c r="U22" s="344" t="str">
        <f>IFERROR(IF('Установка скидки'!$M$1=FALSE,C22*(1-$T$1)/'Всп лист'!$B$2,ROUNDUP(C22*(1-$T$1)/'Всп лист'!$C$3*'Всп лист'!$B$3*'Всп лист'!$B$4,0)),"-" )</f>
        <v>-</v>
      </c>
      <c r="V22" s="337" t="str">
        <f>IFERROR(IF('Установка скидки'!$M$1=FALSE,D22*(1-$T$1)/'Всп лист'!$B$2,ROUNDUP(D22*(1-$T$1)/'Всп лист'!$C$3*'Всп лист'!$B$3*'Всп лист'!$B$4,0)),"-" )</f>
        <v>-</v>
      </c>
      <c r="W22" s="337" t="str">
        <f>IFERROR(IF('Установка скидки'!$M$1=FALSE,E22*(1-$T$1)/'Всп лист'!$B$2,ROUNDUP(E22*(1-$T$1)/'Всп лист'!$C$3*'Всп лист'!$B$3*'Всп лист'!$B$4,0)),"-" )</f>
        <v>-</v>
      </c>
      <c r="X22" s="337" t="str">
        <f>IFERROR(IF('Установка скидки'!$M$1=FALSE,F22*(1-$T$1)/'Всп лист'!$B$2,ROUNDUP(F22*(1-$T$1)/'Всп лист'!$C$3*'Всп лист'!$B$3*'Всп лист'!$B$4,0)),"-" )</f>
        <v>-</v>
      </c>
      <c r="Y22" s="344" t="str">
        <f>IFERROR(IF('Установка скидки'!$M$1=FALSE,G22*(1-$T$1)/'Всп лист'!$B$2,ROUNDUP(G22*(1-$T$1)/'Всп лист'!$C$3*'Всп лист'!$B$3*'Всп лист'!$B$4,0)),"-" )</f>
        <v>-</v>
      </c>
      <c r="Z22" s="337" t="str">
        <f>IFERROR(IF('Установка скидки'!$M$1=FALSE,H22*(1-$T$1)/'Всп лист'!$B$2,ROUNDUP(H22*(1-$T$1)/'Всп лист'!$C$3*'Всп лист'!$B$3*'Всп лист'!$B$4,0)),"-" )</f>
        <v>-</v>
      </c>
      <c r="AA22" s="344" t="str">
        <f>IFERROR(IF('Установка скидки'!$M$1=FALSE,I22*(1-$T$1)/'Всп лист'!$B$2,ROUNDUP(I22*(1-$T$1)/'Всп лист'!$C$3*'Всп лист'!$B$3*'Всп лист'!$B$4,0)),"-" )</f>
        <v>-</v>
      </c>
      <c r="AB22" s="344" t="str">
        <f>IFERROR(IF('Установка скидки'!$M$1=FALSE,J22*(1-$T$1)/'Всп лист'!$B$2,ROUNDUP(J22*(1-$T$1)/'Всп лист'!$C$3*'Всп лист'!$B$3*'Всп лист'!$B$4,0)),"-" )</f>
        <v>-</v>
      </c>
      <c r="AC22" s="337" t="str">
        <f>IFERROR(IF('Установка скидки'!$M$1=FALSE,K22*(1-$T$1)/'Всп лист'!$B$2,ROUNDUP(K22*(1-$T$1)/'Всп лист'!$C$3*'Всп лист'!$B$3*'Всп лист'!$B$4,0)),"-" )</f>
        <v>-</v>
      </c>
      <c r="AD22" s="344" t="str">
        <f>IFERROR(IF('Установка скидки'!$M$1=FALSE,L22*(1-$T$1)/'Всп лист'!$B$2,ROUNDUP(L22*(1-$T$1)/'Всп лист'!$C$3*'Всп лист'!$B$3*'Всп лист'!$B$4,0)),"-" )</f>
        <v>-</v>
      </c>
      <c r="AE22" s="337" t="str">
        <f>IFERROR(IF('Установка скидки'!$M$1=FALSE,M22*(1-$T$1)/'Всп лист'!$B$2,ROUNDUP(M22*(1-$T$1)/'Всп лист'!$C$3*'Всп лист'!$B$3*'Всп лист'!$B$4,0)),"-" )</f>
        <v>-</v>
      </c>
      <c r="AF22" s="337" t="str">
        <f>IFERROR(IF('Установка скидки'!$M$1=FALSE,N22*(1-$T$1)/'Всп лист'!$B$2,ROUNDUP(N22*(1-$T$1)/'Всп лист'!$C$3*'Всп лист'!$B$3*'Всп лист'!$B$4,0)),"-" )</f>
        <v>-</v>
      </c>
      <c r="AG22" s="345" t="str">
        <f>IFERROR(IF('Установка скидки'!$M$1=FALSE,O22*(1-$T$1)/'Всп лист'!$B$2,ROUNDUP(O22*(1-$T$1)/'Всп лист'!$C$3*'Всп лист'!$B$3*'Всп лист'!$B$4,0)),"-" )</f>
        <v>-</v>
      </c>
      <c r="AI22" s="209"/>
    </row>
    <row r="23" spans="1:35" ht="21" customHeight="1" x14ac:dyDescent="0.25">
      <c r="A23" s="1154" t="s">
        <v>550</v>
      </c>
      <c r="B23" s="716">
        <v>704</v>
      </c>
      <c r="C23" s="714">
        <v>911</v>
      </c>
      <c r="D23" s="714">
        <v>969</v>
      </c>
      <c r="E23" s="719">
        <v>911</v>
      </c>
      <c r="F23" s="714">
        <v>950</v>
      </c>
      <c r="G23" s="1277" t="s">
        <v>0</v>
      </c>
      <c r="H23" s="715">
        <v>1006</v>
      </c>
      <c r="I23" s="1277" t="s">
        <v>0</v>
      </c>
      <c r="J23" s="1277" t="s">
        <v>0</v>
      </c>
      <c r="K23" s="715">
        <v>1262</v>
      </c>
      <c r="L23" s="715">
        <v>1345</v>
      </c>
      <c r="M23" s="715">
        <v>1474</v>
      </c>
      <c r="N23" s="715">
        <v>1600</v>
      </c>
      <c r="O23" s="717">
        <v>2123</v>
      </c>
      <c r="P23" s="207"/>
      <c r="Q23" s="207"/>
      <c r="R23" s="210"/>
      <c r="S23" s="319" t="s">
        <v>154</v>
      </c>
      <c r="T23" s="329">
        <f>IFERROR(IF('Установка скидки'!$M$1=FALSE,B23*(1-$T$1)/'Всп лист'!$B$2,ROUNDUP(B23*(1-$T$1)/'Всп лист'!$C$3*'Всп лист'!$B$3*'Всп лист'!$B$4,0)),"-" )</f>
        <v>704</v>
      </c>
      <c r="U23" s="330">
        <f>IFERROR(IF('Установка скидки'!$M$1=FALSE,C23*(1-$T$1)/'Всп лист'!$B$2,ROUNDUP(C23*(1-$T$1)/'Всп лист'!$C$3*'Всп лист'!$B$3*'Всп лист'!$B$4,0)),"-" )</f>
        <v>911</v>
      </c>
      <c r="V23" s="321">
        <f>IFERROR(IF('Установка скидки'!$M$1=FALSE,D23*(1-$T$1)/'Всп лист'!$B$2,ROUNDUP(D23*(1-$T$1)/'Всп лист'!$C$3*'Всп лист'!$B$3*'Всп лист'!$B$4,0)),"-" )</f>
        <v>969</v>
      </c>
      <c r="W23" s="321">
        <f>IFERROR(IF('Установка скидки'!$M$1=FALSE,E23*(1-$T$1)/'Всп лист'!$B$2,ROUNDUP(E23*(1-$T$1)/'Всп лист'!$C$3*'Всп лист'!$B$3*'Всп лист'!$B$4,0)),"-" )</f>
        <v>911</v>
      </c>
      <c r="X23" s="321">
        <f>IFERROR(IF('Установка скидки'!$M$1=FALSE,F23*(1-$T$1)/'Всп лист'!$B$2,ROUNDUP(F23*(1-$T$1)/'Всп лист'!$C$3*'Всп лист'!$B$3*'Всп лист'!$B$4,0)),"-" )</f>
        <v>950</v>
      </c>
      <c r="Y23" s="330" t="str">
        <f>IFERROR(IF('Установка скидки'!$M$1=FALSE,G23*(1-$T$1)/'Всп лист'!$B$2,ROUNDUP(G23*(1-$T$1)/'Всп лист'!$C$3*'Всп лист'!$B$3*'Всп лист'!$B$4,0)),"-" )</f>
        <v>-</v>
      </c>
      <c r="Z23" s="321">
        <f>IFERROR(IF('Установка скидки'!$M$1=FALSE,H23*(1-$T$1)/'Всп лист'!$B$2,ROUNDUP(H23*(1-$T$1)/'Всп лист'!$C$3*'Всп лист'!$B$3*'Всп лист'!$B$4,0)),"-" )</f>
        <v>1006</v>
      </c>
      <c r="AA23" s="330" t="str">
        <f>IFERROR(IF('Установка скидки'!$M$1=FALSE,I23*(1-$T$1)/'Всп лист'!$B$2,ROUNDUP(I23*(1-$T$1)/'Всп лист'!$C$3*'Всп лист'!$B$3*'Всп лист'!$B$4,0)),"-" )</f>
        <v>-</v>
      </c>
      <c r="AB23" s="330" t="str">
        <f>IFERROR(IF('Установка скидки'!$M$1=FALSE,J23*(1-$T$1)/'Всп лист'!$B$2,ROUNDUP(J23*(1-$T$1)/'Всп лист'!$C$3*'Всп лист'!$B$3*'Всп лист'!$B$4,0)),"-" )</f>
        <v>-</v>
      </c>
      <c r="AC23" s="321">
        <f>IFERROR(IF('Установка скидки'!$M$1=FALSE,K23*(1-$T$1)/'Всп лист'!$B$2,ROUNDUP(K23*(1-$T$1)/'Всп лист'!$C$3*'Всп лист'!$B$3*'Всп лист'!$B$4,0)),"-" )</f>
        <v>1262</v>
      </c>
      <c r="AD23" s="330">
        <f>IFERROR(IF('Установка скидки'!$M$1=FALSE,L23*(1-$T$1)/'Всп лист'!$B$2,ROUNDUP(L23*(1-$T$1)/'Всп лист'!$C$3*'Всп лист'!$B$3*'Всп лист'!$B$4,0)),"-" )</f>
        <v>1345</v>
      </c>
      <c r="AE23" s="321">
        <f>IFERROR(IF('Установка скидки'!$M$1=FALSE,M23*(1-$T$1)/'Всп лист'!$B$2,ROUNDUP(M23*(1-$T$1)/'Всп лист'!$C$3*'Всп лист'!$B$3*'Всп лист'!$B$4,0)),"-" )</f>
        <v>1474</v>
      </c>
      <c r="AF23" s="321">
        <f>IFERROR(IF('Установка скидки'!$M$1=FALSE,N23*(1-$T$1)/'Всп лист'!$B$2,ROUNDUP(N23*(1-$T$1)/'Всп лист'!$C$3*'Всп лист'!$B$3*'Всп лист'!$B$4,0)),"-" )</f>
        <v>1600</v>
      </c>
      <c r="AG23" s="328">
        <f>IFERROR(IF('Установка скидки'!$M$1=FALSE,O23*(1-$T$1)/'Всп лист'!$B$2,ROUNDUP(O23*(1-$T$1)/'Всп лист'!$C$3*'Всп лист'!$B$3*'Всп лист'!$B$4,0)),"-" )</f>
        <v>2123</v>
      </c>
      <c r="AI23" s="209"/>
    </row>
    <row r="24" spans="1:35" ht="21" customHeight="1" x14ac:dyDescent="0.25">
      <c r="A24" s="1155" t="s">
        <v>551</v>
      </c>
      <c r="B24" s="1286" t="s">
        <v>0</v>
      </c>
      <c r="C24" s="1287" t="s">
        <v>0</v>
      </c>
      <c r="D24" s="1287" t="s">
        <v>0</v>
      </c>
      <c r="E24" s="720">
        <v>1532</v>
      </c>
      <c r="F24" s="720">
        <v>1597</v>
      </c>
      <c r="G24" s="1287" t="s">
        <v>0</v>
      </c>
      <c r="H24" s="720">
        <v>1725</v>
      </c>
      <c r="I24" s="1287" t="s">
        <v>0</v>
      </c>
      <c r="J24" s="1287" t="s">
        <v>0</v>
      </c>
      <c r="K24" s="720">
        <v>2159</v>
      </c>
      <c r="L24" s="1287" t="s">
        <v>0</v>
      </c>
      <c r="M24" s="720">
        <v>2500</v>
      </c>
      <c r="N24" s="720">
        <v>2768</v>
      </c>
      <c r="O24" s="721">
        <v>3555</v>
      </c>
      <c r="P24" s="207"/>
      <c r="Q24" s="207"/>
      <c r="R24" s="208"/>
      <c r="S24" s="335" t="s">
        <v>155</v>
      </c>
      <c r="T24" s="343" t="str">
        <f>IFERROR(IF('Установка скидки'!$M$1=FALSE,B24*(1-$T$1)/'Всп лист'!$B$2,ROUNDUP(B24*(1-$T$1)/'Всп лист'!$C$3*'Всп лист'!$B$3*'Всп лист'!$B$4,0)),"-" )</f>
        <v>-</v>
      </c>
      <c r="U24" s="344" t="str">
        <f>IFERROR(IF('Установка скидки'!$M$1=FALSE,C24*(1-$T$1)/'Всп лист'!$B$2,ROUNDUP(C24*(1-$T$1)/'Всп лист'!$C$3*'Всп лист'!$B$3*'Всп лист'!$B$4,0)),"-" )</f>
        <v>-</v>
      </c>
      <c r="V24" s="337" t="str">
        <f>IFERROR(IF('Установка скидки'!$M$1=FALSE,D24*(1-$T$1)/'Всп лист'!$B$2,ROUNDUP(D24*(1-$T$1)/'Всп лист'!$C$3*'Всп лист'!$B$3*'Всп лист'!$B$4,0)),"-" )</f>
        <v>-</v>
      </c>
      <c r="W24" s="337">
        <f>IFERROR(IF('Установка скидки'!$M$1=FALSE,E24*(1-$T$1)/'Всп лист'!$B$2,ROUNDUP(E24*(1-$T$1)/'Всп лист'!$C$3*'Всп лист'!$B$3*'Всп лист'!$B$4,0)),"-" )</f>
        <v>1532</v>
      </c>
      <c r="X24" s="337">
        <f>IFERROR(IF('Установка скидки'!$M$1=FALSE,F24*(1-$T$1)/'Всп лист'!$B$2,ROUNDUP(F24*(1-$T$1)/'Всп лист'!$C$3*'Всп лист'!$B$3*'Всп лист'!$B$4,0)),"-" )</f>
        <v>1597</v>
      </c>
      <c r="Y24" s="344" t="str">
        <f>IFERROR(IF('Установка скидки'!$M$1=FALSE,G24*(1-$T$1)/'Всп лист'!$B$2,ROUNDUP(G24*(1-$T$1)/'Всп лист'!$C$3*'Всп лист'!$B$3*'Всп лист'!$B$4,0)),"-" )</f>
        <v>-</v>
      </c>
      <c r="Z24" s="337">
        <f>IFERROR(IF('Установка скидки'!$M$1=FALSE,H24*(1-$T$1)/'Всп лист'!$B$2,ROUNDUP(H24*(1-$T$1)/'Всп лист'!$C$3*'Всп лист'!$B$3*'Всп лист'!$B$4,0)),"-" )</f>
        <v>1725</v>
      </c>
      <c r="AA24" s="344" t="str">
        <f>IFERROR(IF('Установка скидки'!$M$1=FALSE,I24*(1-$T$1)/'Всп лист'!$B$2,ROUNDUP(I24*(1-$T$1)/'Всп лист'!$C$3*'Всп лист'!$B$3*'Всп лист'!$B$4,0)),"-" )</f>
        <v>-</v>
      </c>
      <c r="AB24" s="344" t="str">
        <f>IFERROR(IF('Установка скидки'!$M$1=FALSE,J24*(1-$T$1)/'Всп лист'!$B$2,ROUNDUP(J24*(1-$T$1)/'Всп лист'!$C$3*'Всп лист'!$B$3*'Всп лист'!$B$4,0)),"-" )</f>
        <v>-</v>
      </c>
      <c r="AC24" s="337">
        <f>IFERROR(IF('Установка скидки'!$M$1=FALSE,K24*(1-$T$1)/'Всп лист'!$B$2,ROUNDUP(K24*(1-$T$1)/'Всп лист'!$C$3*'Всп лист'!$B$3*'Всп лист'!$B$4,0)),"-" )</f>
        <v>2159</v>
      </c>
      <c r="AD24" s="344" t="str">
        <f>IFERROR(IF('Установка скидки'!$M$1=FALSE,L24*(1-$T$1)/'Всп лист'!$B$2,ROUNDUP(L24*(1-$T$1)/'Всп лист'!$C$3*'Всп лист'!$B$3*'Всп лист'!$B$4,0)),"-" )</f>
        <v>-</v>
      </c>
      <c r="AE24" s="337">
        <f>IFERROR(IF('Установка скидки'!$M$1=FALSE,M24*(1-$T$1)/'Всп лист'!$B$2,ROUNDUP(M24*(1-$T$1)/'Всп лист'!$C$3*'Всп лист'!$B$3*'Всп лист'!$B$4,0)),"-" )</f>
        <v>2500</v>
      </c>
      <c r="AF24" s="337">
        <f>IFERROR(IF('Установка скидки'!$M$1=FALSE,N24*(1-$T$1)/'Всп лист'!$B$2,ROUNDUP(N24*(1-$T$1)/'Всп лист'!$C$3*'Всп лист'!$B$3*'Всп лист'!$B$4,0)),"-" )</f>
        <v>2768</v>
      </c>
      <c r="AG24" s="345">
        <f>IFERROR(IF('Установка скидки'!$M$1=FALSE,O24*(1-$T$1)/'Всп лист'!$B$2,ROUNDUP(O24*(1-$T$1)/'Всп лист'!$C$3*'Всп лист'!$B$3*'Всп лист'!$B$4,0)),"-" )</f>
        <v>3555</v>
      </c>
      <c r="AI24" s="209"/>
    </row>
    <row r="25" spans="1:35" ht="21" customHeight="1" x14ac:dyDescent="0.25">
      <c r="A25" s="1156" t="s">
        <v>552</v>
      </c>
      <c r="B25" s="1288" t="s">
        <v>0</v>
      </c>
      <c r="C25" s="722">
        <v>815</v>
      </c>
      <c r="D25" s="722">
        <v>889</v>
      </c>
      <c r="E25" s="722">
        <v>929</v>
      </c>
      <c r="F25" s="722">
        <v>968</v>
      </c>
      <c r="G25" s="1289" t="s">
        <v>619</v>
      </c>
      <c r="H25" s="723">
        <v>1077</v>
      </c>
      <c r="I25" s="723">
        <v>1205</v>
      </c>
      <c r="J25" s="1277" t="s">
        <v>0</v>
      </c>
      <c r="K25" s="723">
        <v>1406</v>
      </c>
      <c r="L25" s="723">
        <v>1451</v>
      </c>
      <c r="M25" s="1289" t="s">
        <v>0</v>
      </c>
      <c r="N25" s="723">
        <v>1650</v>
      </c>
      <c r="O25" s="1290" t="s">
        <v>0</v>
      </c>
      <c r="P25" s="207"/>
      <c r="Q25" s="207"/>
      <c r="R25" s="208"/>
      <c r="S25" s="319" t="s">
        <v>156</v>
      </c>
      <c r="T25" s="329" t="str">
        <f>IFERROR(IF('Установка скидки'!$M$1=FALSE,B25*(1-$T$1)/'Всп лист'!$B$2,ROUNDUP(B25*(1-$T$1)/'Всп лист'!$C$3*'Всп лист'!$B$3*'Всп лист'!$B$4,0)),"-" )</f>
        <v>-</v>
      </c>
      <c r="U25" s="330">
        <f>IFERROR(IF('Установка скидки'!$M$1=FALSE,C25*(1-$T$1)/'Всп лист'!$B$2,ROUNDUP(C25*(1-$T$1)/'Всп лист'!$C$3*'Всп лист'!$B$3*'Всп лист'!$B$4,0)),"-" )</f>
        <v>815</v>
      </c>
      <c r="V25" s="321">
        <f>IFERROR(IF('Установка скидки'!$M$1=FALSE,D25*(1-$T$1)/'Всп лист'!$B$2,ROUNDUP(D25*(1-$T$1)/'Всп лист'!$C$3*'Всп лист'!$B$3*'Всп лист'!$B$4,0)),"-" )</f>
        <v>889</v>
      </c>
      <c r="W25" s="321">
        <f>IFERROR(IF('Установка скидки'!$M$1=FALSE,E25*(1-$T$1)/'Всп лист'!$B$2,ROUNDUP(E25*(1-$T$1)/'Всп лист'!$C$3*'Всп лист'!$B$3*'Всп лист'!$B$4,0)),"-" )</f>
        <v>929</v>
      </c>
      <c r="X25" s="321">
        <f>IFERROR(IF('Установка скидки'!$M$1=FALSE,F25*(1-$T$1)/'Всп лист'!$B$2,ROUNDUP(F25*(1-$T$1)/'Всп лист'!$C$3*'Всп лист'!$B$3*'Всп лист'!$B$4,0)),"-" )</f>
        <v>968</v>
      </c>
      <c r="Y25" s="330" t="str">
        <f>IFERROR(IF('Установка скидки'!$M$1=FALSE,G25*(1-$T$1)/'Всп лист'!$B$2,ROUNDUP(G25*(1-$T$1)/'Всп лист'!$C$3*'Всп лист'!$B$3*'Всп лист'!$B$4,0)),"-" )</f>
        <v>-</v>
      </c>
      <c r="Z25" s="321">
        <f>IFERROR(IF('Установка скидки'!$M$1=FALSE,H25*(1-$T$1)/'Всп лист'!$B$2,ROUNDUP(H25*(1-$T$1)/'Всп лист'!$C$3*'Всп лист'!$B$3*'Всп лист'!$B$4,0)),"-" )</f>
        <v>1077</v>
      </c>
      <c r="AA25" s="330">
        <f>IFERROR(IF('Установка скидки'!$M$1=FALSE,I25*(1-$T$1)/'Всп лист'!$B$2,ROUNDUP(I25*(1-$T$1)/'Всп лист'!$C$3*'Всп лист'!$B$3*'Всп лист'!$B$4,0)),"-" )</f>
        <v>1205</v>
      </c>
      <c r="AB25" s="330" t="str">
        <f>IFERROR(IF('Установка скидки'!$M$1=FALSE,J25*(1-$T$1)/'Всп лист'!$B$2,ROUNDUP(J25*(1-$T$1)/'Всп лист'!$C$3*'Всп лист'!$B$3*'Всп лист'!$B$4,0)),"-" )</f>
        <v>-</v>
      </c>
      <c r="AC25" s="321">
        <f>IFERROR(IF('Установка скидки'!$M$1=FALSE,K25*(1-$T$1)/'Всп лист'!$B$2,ROUNDUP(K25*(1-$T$1)/'Всп лист'!$C$3*'Всп лист'!$B$3*'Всп лист'!$B$4,0)),"-" )</f>
        <v>1406</v>
      </c>
      <c r="AD25" s="330">
        <f>IFERROR(IF('Установка скидки'!$M$1=FALSE,L25*(1-$T$1)/'Всп лист'!$B$2,ROUNDUP(L25*(1-$T$1)/'Всп лист'!$C$3*'Всп лист'!$B$3*'Всп лист'!$B$4,0)),"-" )</f>
        <v>1451</v>
      </c>
      <c r="AE25" s="330" t="str">
        <f>IFERROR(IF('Установка скидки'!$M$1=FALSE,M25*(1-$T$1)/'Всп лист'!$B$2,ROUNDUP(M25*(1-$T$1)/'Всп лист'!$C$3*'Всп лист'!$B$3*'Всп лист'!$B$4,0)),"-" )</f>
        <v>-</v>
      </c>
      <c r="AF25" s="321">
        <f>IFERROR(IF('Установка скидки'!$M$1=FALSE,N25*(1-$T$1)/'Всп лист'!$B$2,ROUNDUP(N25*(1-$T$1)/'Всп лист'!$C$3*'Всп лист'!$B$3*'Всп лист'!$B$4,0)),"-" )</f>
        <v>1650</v>
      </c>
      <c r="AG25" s="328" t="str">
        <f>IFERROR(IF('Установка скидки'!$M$1=FALSE,O25*(1-$T$1)/'Всп лист'!$B$2,ROUNDUP(O25*(1-$T$1)/'Всп лист'!$C$3*'Всп лист'!$B$3*'Всп лист'!$B$4,0)),"-" )</f>
        <v>-</v>
      </c>
      <c r="AI25" s="209"/>
    </row>
    <row r="26" spans="1:35" ht="21" customHeight="1" x14ac:dyDescent="0.25">
      <c r="A26" s="1155" t="s">
        <v>553</v>
      </c>
      <c r="B26" s="1286" t="s">
        <v>0</v>
      </c>
      <c r="C26" s="1287" t="s">
        <v>0</v>
      </c>
      <c r="D26" s="1287" t="s">
        <v>0</v>
      </c>
      <c r="E26" s="720">
        <v>1669</v>
      </c>
      <c r="F26" s="720">
        <v>1739</v>
      </c>
      <c r="G26" s="1287" t="s">
        <v>0</v>
      </c>
      <c r="H26" s="720">
        <v>1879</v>
      </c>
      <c r="I26" s="1287" t="s">
        <v>0</v>
      </c>
      <c r="J26" s="1287" t="s">
        <v>0</v>
      </c>
      <c r="K26" s="720">
        <v>2201</v>
      </c>
      <c r="L26" s="1287" t="s">
        <v>0</v>
      </c>
      <c r="M26" s="1287" t="s">
        <v>0</v>
      </c>
      <c r="N26" s="720">
        <v>3044</v>
      </c>
      <c r="O26" s="1291" t="s">
        <v>0</v>
      </c>
      <c r="P26" s="207"/>
      <c r="Q26" s="207"/>
      <c r="R26" s="208"/>
      <c r="S26" s="335" t="s">
        <v>157</v>
      </c>
      <c r="T26" s="336" t="str">
        <f>IFERROR(IF('Установка скидки'!$M$1=FALSE,B26*(1-$T$1)/'Всп лист'!$B$2,ROUNDUP(B26*(1-$T$1)/'Всп лист'!$C$3*'Всп лист'!$B$3*'Всп лист'!$B$4,0)),"-" )</f>
        <v>-</v>
      </c>
      <c r="U26" s="337" t="str">
        <f>IFERROR(IF('Установка скидки'!$M$1=FALSE,C26*(1-$T$1)/'Всп лист'!$B$2,ROUNDUP(C26*(1-$T$1)/'Всп лист'!$C$3*'Всп лист'!$B$3*'Всп лист'!$B$4,0)),"-" )</f>
        <v>-</v>
      </c>
      <c r="V26" s="337" t="str">
        <f>IFERROR(IF('Установка скидки'!$M$1=FALSE,D26*(1-$T$1)/'Всп лист'!$B$2,ROUNDUP(D26*(1-$T$1)/'Всп лист'!$C$3*'Всп лист'!$B$3*'Всп лист'!$B$4,0)),"-" )</f>
        <v>-</v>
      </c>
      <c r="W26" s="337">
        <f>IFERROR(IF('Установка скидки'!$M$1=FALSE,E26*(1-$T$1)/'Всп лист'!$B$2,ROUNDUP(E26*(1-$T$1)/'Всп лист'!$C$3*'Всп лист'!$B$3*'Всп лист'!$B$4,0)),"-" )</f>
        <v>1669</v>
      </c>
      <c r="X26" s="337">
        <f>IFERROR(IF('Установка скидки'!$M$1=FALSE,F26*(1-$T$1)/'Всп лист'!$B$2,ROUNDUP(F26*(1-$T$1)/'Всп лист'!$C$3*'Всп лист'!$B$3*'Всп лист'!$B$4,0)),"-" )</f>
        <v>1739</v>
      </c>
      <c r="Y26" s="337" t="str">
        <f>IFERROR(IF('Установка скидки'!$M$1=FALSE,G26*(1-$T$1)/'Всп лист'!$B$2,ROUNDUP(G26*(1-$T$1)/'Всп лист'!$C$3*'Всп лист'!$B$3*'Всп лист'!$B$4,0)),"-" )</f>
        <v>-</v>
      </c>
      <c r="Z26" s="337">
        <f>IFERROR(IF('Установка скидки'!$M$1=FALSE,H26*(1-$T$1)/'Всп лист'!$B$2,ROUNDUP(H26*(1-$T$1)/'Всп лист'!$C$3*'Всп лист'!$B$3*'Всп лист'!$B$4,0)),"-" )</f>
        <v>1879</v>
      </c>
      <c r="AA26" s="337" t="str">
        <f>IFERROR(IF('Установка скидки'!$M$1=FALSE,I26*(1-$T$1)/'Всп лист'!$B$2,ROUNDUP(I26*(1-$T$1)/'Всп лист'!$C$3*'Всп лист'!$B$3*'Всп лист'!$B$4,0)),"-" )</f>
        <v>-</v>
      </c>
      <c r="AB26" s="337" t="str">
        <f>IFERROR(IF('Установка скидки'!$M$1=FALSE,J26*(1-$T$1)/'Всп лист'!$B$2,ROUNDUP(J26*(1-$T$1)/'Всп лист'!$C$3*'Всп лист'!$B$3*'Всп лист'!$B$4,0)),"-" )</f>
        <v>-</v>
      </c>
      <c r="AC26" s="337">
        <f>IFERROR(IF('Установка скидки'!$M$1=FALSE,K26*(1-$T$1)/'Всп лист'!$B$2,ROUNDUP(K26*(1-$T$1)/'Всп лист'!$C$3*'Всп лист'!$B$3*'Всп лист'!$B$4,0)),"-" )</f>
        <v>2201</v>
      </c>
      <c r="AD26" s="337" t="str">
        <f>IFERROR(IF('Установка скидки'!$M$1=FALSE,L26*(1-$T$1)/'Всп лист'!$B$2,ROUNDUP(L26*(1-$T$1)/'Всп лист'!$C$3*'Всп лист'!$B$3*'Всп лист'!$B$4,0)),"-" )</f>
        <v>-</v>
      </c>
      <c r="AE26" s="337" t="str">
        <f>IFERROR(IF('Установка скидки'!$M$1=FALSE,M26*(1-$T$1)/'Всп лист'!$B$2,ROUNDUP(M26*(1-$T$1)/'Всп лист'!$C$3*'Всп лист'!$B$3*'Всп лист'!$B$4,0)),"-" )</f>
        <v>-</v>
      </c>
      <c r="AF26" s="337">
        <f>IFERROR(IF('Установка скидки'!$M$1=FALSE,N26*(1-$T$1)/'Всп лист'!$B$2,ROUNDUP(N26*(1-$T$1)/'Всп лист'!$C$3*'Всп лист'!$B$3*'Всп лист'!$B$4,0)),"-" )</f>
        <v>3044</v>
      </c>
      <c r="AG26" s="338" t="str">
        <f>IFERROR(IF('Установка скидки'!$M$1=FALSE,O26*(1-$T$1)/'Всп лист'!$B$2,ROUNDUP(O26*(1-$T$1)/'Всп лист'!$C$3*'Всп лист'!$B$3*'Всп лист'!$B$4,0)),"-" )</f>
        <v>-</v>
      </c>
      <c r="AI26" s="209"/>
    </row>
    <row r="27" spans="1:35" ht="21" customHeight="1" x14ac:dyDescent="0.25">
      <c r="A27" s="1157" t="s">
        <v>554</v>
      </c>
      <c r="B27" s="724">
        <v>663</v>
      </c>
      <c r="C27" s="722">
        <v>815</v>
      </c>
      <c r="D27" s="722">
        <v>889</v>
      </c>
      <c r="E27" s="722">
        <v>894</v>
      </c>
      <c r="F27" s="722">
        <v>931</v>
      </c>
      <c r="G27" s="723">
        <v>1014</v>
      </c>
      <c r="H27" s="723">
        <v>1006</v>
      </c>
      <c r="I27" s="723">
        <v>1096</v>
      </c>
      <c r="J27" s="723">
        <v>1138</v>
      </c>
      <c r="K27" s="723">
        <v>1180</v>
      </c>
      <c r="L27" s="723">
        <v>1319</v>
      </c>
      <c r="M27" s="723">
        <v>1474</v>
      </c>
      <c r="N27" s="723">
        <v>1634</v>
      </c>
      <c r="O27" s="725">
        <v>2075</v>
      </c>
      <c r="P27" s="207"/>
      <c r="Q27" s="207"/>
      <c r="R27" s="210"/>
      <c r="S27" s="319" t="s">
        <v>158</v>
      </c>
      <c r="T27" s="320">
        <f>IFERROR(IF('Установка скидки'!$M$1=FALSE,B27*(1-$T$1)/'Всп лист'!$B$2,ROUNDUP(B27*(1-$T$1)/'Всп лист'!$C$3*'Всп лист'!$B$3*'Всп лист'!$B$4,0)),"-" )</f>
        <v>663</v>
      </c>
      <c r="U27" s="321">
        <f>IFERROR(IF('Установка скидки'!$M$1=FALSE,C27*(1-$T$1)/'Всп лист'!$B$2,ROUNDUP(C27*(1-$T$1)/'Всп лист'!$C$3*'Всп лист'!$B$3*'Всп лист'!$B$4,0)),"-" )</f>
        <v>815</v>
      </c>
      <c r="V27" s="321">
        <f>IFERROR(IF('Установка скидки'!$M$1=FALSE,D27*(1-$T$1)/'Всп лист'!$B$2,ROUNDUP(D27*(1-$T$1)/'Всп лист'!$C$3*'Всп лист'!$B$3*'Всп лист'!$B$4,0)),"-" )</f>
        <v>889</v>
      </c>
      <c r="W27" s="321">
        <f>IFERROR(IF('Установка скидки'!$M$1=FALSE,E27*(1-$T$1)/'Всп лист'!$B$2,ROUNDUP(E27*(1-$T$1)/'Всп лист'!$C$3*'Всп лист'!$B$3*'Всп лист'!$B$4,0)),"-" )</f>
        <v>894</v>
      </c>
      <c r="X27" s="321">
        <f>IFERROR(IF('Установка скидки'!$M$1=FALSE,F27*(1-$T$1)/'Всп лист'!$B$2,ROUNDUP(F27*(1-$T$1)/'Всп лист'!$C$3*'Всп лист'!$B$3*'Всп лист'!$B$4,0)),"-" )</f>
        <v>931</v>
      </c>
      <c r="Y27" s="321">
        <f>IFERROR(IF('Установка скидки'!$M$1=FALSE,G27*(1-$T$1)/'Всп лист'!$B$2,ROUNDUP(G27*(1-$T$1)/'Всп лист'!$C$3*'Всп лист'!$B$3*'Всп лист'!$B$4,0)),"-" )</f>
        <v>1014</v>
      </c>
      <c r="Z27" s="321">
        <f>IFERROR(IF('Установка скидки'!$M$1=FALSE,H27*(1-$T$1)/'Всп лист'!$B$2,ROUNDUP(H27*(1-$T$1)/'Всп лист'!$C$3*'Всп лист'!$B$3*'Всп лист'!$B$4,0)),"-" )</f>
        <v>1006</v>
      </c>
      <c r="AA27" s="321">
        <f>IFERROR(IF('Установка скидки'!$M$1=FALSE,I27*(1-$T$1)/'Всп лист'!$B$2,ROUNDUP(I27*(1-$T$1)/'Всп лист'!$C$3*'Всп лист'!$B$3*'Всп лист'!$B$4,0)),"-" )</f>
        <v>1096</v>
      </c>
      <c r="AB27" s="321">
        <f>IFERROR(IF('Установка скидки'!$M$1=FALSE,J27*(1-$T$1)/'Всп лист'!$B$2,ROUNDUP(J27*(1-$T$1)/'Всп лист'!$C$3*'Всп лист'!$B$3*'Всп лист'!$B$4,0)),"-" )</f>
        <v>1138</v>
      </c>
      <c r="AC27" s="321">
        <f>IFERROR(IF('Установка скидки'!$M$1=FALSE,K27*(1-$T$1)/'Всп лист'!$B$2,ROUNDUP(K27*(1-$T$1)/'Всп лист'!$C$3*'Всп лист'!$B$3*'Всп лист'!$B$4,0)),"-" )</f>
        <v>1180</v>
      </c>
      <c r="AD27" s="321">
        <f>IFERROR(IF('Установка скидки'!$M$1=FALSE,L27*(1-$T$1)/'Всп лист'!$B$2,ROUNDUP(L27*(1-$T$1)/'Всп лист'!$C$3*'Всп лист'!$B$3*'Всп лист'!$B$4,0)),"-" )</f>
        <v>1319</v>
      </c>
      <c r="AE27" s="321">
        <f>IFERROR(IF('Установка скидки'!$M$1=FALSE,M27*(1-$T$1)/'Всп лист'!$B$2,ROUNDUP(M27*(1-$T$1)/'Всп лист'!$C$3*'Всп лист'!$B$3*'Всп лист'!$B$4,0)),"-" )</f>
        <v>1474</v>
      </c>
      <c r="AF27" s="321">
        <f>IFERROR(IF('Установка скидки'!$M$1=FALSE,N27*(1-$T$1)/'Всп лист'!$B$2,ROUNDUP(N27*(1-$T$1)/'Всп лист'!$C$3*'Всп лист'!$B$3*'Всп лист'!$B$4,0)),"-" )</f>
        <v>1634</v>
      </c>
      <c r="AG27" s="322">
        <f>IFERROR(IF('Установка скидки'!$M$1=FALSE,O27*(1-$T$1)/'Всп лист'!$B$2,ROUNDUP(O27*(1-$T$1)/'Всп лист'!$C$3*'Всп лист'!$B$3*'Всп лист'!$B$4,0)),"-" )</f>
        <v>2075</v>
      </c>
      <c r="AI27" s="209"/>
    </row>
    <row r="28" spans="1:35" ht="21" customHeight="1" x14ac:dyDescent="0.25">
      <c r="A28" s="1158" t="s">
        <v>555</v>
      </c>
      <c r="B28" s="1286" t="s">
        <v>0</v>
      </c>
      <c r="C28" s="1287" t="s">
        <v>0</v>
      </c>
      <c r="D28" s="1287" t="s">
        <v>0</v>
      </c>
      <c r="E28" s="720">
        <v>1517</v>
      </c>
      <c r="F28" s="720">
        <v>1581</v>
      </c>
      <c r="G28" s="1287" t="s">
        <v>0</v>
      </c>
      <c r="H28" s="720">
        <v>1708</v>
      </c>
      <c r="I28" s="1287" t="s">
        <v>0</v>
      </c>
      <c r="J28" s="1287" t="s">
        <v>0</v>
      </c>
      <c r="K28" s="720">
        <v>2001</v>
      </c>
      <c r="L28" s="1287" t="s">
        <v>0</v>
      </c>
      <c r="M28" s="720">
        <v>2497</v>
      </c>
      <c r="N28" s="720">
        <v>2768</v>
      </c>
      <c r="O28" s="726">
        <v>3520</v>
      </c>
      <c r="P28" s="207"/>
      <c r="Q28" s="207"/>
      <c r="R28" s="210"/>
      <c r="S28" s="335" t="s">
        <v>159</v>
      </c>
      <c r="T28" s="332" t="str">
        <f>IFERROR(IF('Установка скидки'!$M$1=FALSE,B28*(1-$T$1)/'Всп лист'!$B$2,ROUNDUP(B28*(1-$T$1)/'Всп лист'!$C$3*'Всп лист'!$B$3*'Всп лист'!$B$4,0)),"-" )</f>
        <v>-</v>
      </c>
      <c r="U28" s="333" t="str">
        <f>IFERROR(IF('Установка скидки'!$M$1=FALSE,C28*(1-$T$1)/'Всп лист'!$B$2,ROUNDUP(C28*(1-$T$1)/'Всп лист'!$C$3*'Всп лист'!$B$3*'Всп лист'!$B$4,0)),"-" )</f>
        <v>-</v>
      </c>
      <c r="V28" s="333" t="str">
        <f>IFERROR(IF('Установка скидки'!$M$1=FALSE,D28*(1-$T$1)/'Всп лист'!$B$2,ROUNDUP(D28*(1-$T$1)/'Всп лист'!$C$3*'Всп лист'!$B$3*'Всп лист'!$B$4,0)),"-" )</f>
        <v>-</v>
      </c>
      <c r="W28" s="333">
        <f>IFERROR(IF('Установка скидки'!$M$1=FALSE,E28*(1-$T$1)/'Всп лист'!$B$2,ROUNDUP(E28*(1-$T$1)/'Всп лист'!$C$3*'Всп лист'!$B$3*'Всп лист'!$B$4,0)),"-" )</f>
        <v>1517</v>
      </c>
      <c r="X28" s="333">
        <f>IFERROR(IF('Установка скидки'!$M$1=FALSE,F28*(1-$T$1)/'Всп лист'!$B$2,ROUNDUP(F28*(1-$T$1)/'Всп лист'!$C$3*'Всп лист'!$B$3*'Всп лист'!$B$4,0)),"-" )</f>
        <v>1581</v>
      </c>
      <c r="Y28" s="333" t="str">
        <f>IFERROR(IF('Установка скидки'!$M$1=FALSE,G28*(1-$T$1)/'Всп лист'!$B$2,ROUNDUP(G28*(1-$T$1)/'Всп лист'!$C$3*'Всп лист'!$B$3*'Всп лист'!$B$4,0)),"-" )</f>
        <v>-</v>
      </c>
      <c r="Z28" s="333">
        <f>IFERROR(IF('Установка скидки'!$M$1=FALSE,H28*(1-$T$1)/'Всп лист'!$B$2,ROUNDUP(H28*(1-$T$1)/'Всп лист'!$C$3*'Всп лист'!$B$3*'Всп лист'!$B$4,0)),"-" )</f>
        <v>1708</v>
      </c>
      <c r="AA28" s="333" t="str">
        <f>IFERROR(IF('Установка скидки'!$M$1=FALSE,I28*(1-$T$1)/'Всп лист'!$B$2,ROUNDUP(I28*(1-$T$1)/'Всп лист'!$C$3*'Всп лист'!$B$3*'Всп лист'!$B$4,0)),"-" )</f>
        <v>-</v>
      </c>
      <c r="AB28" s="333" t="str">
        <f>IFERROR(IF('Установка скидки'!$M$1=FALSE,J28*(1-$T$1)/'Всп лист'!$B$2,ROUNDUP(J28*(1-$T$1)/'Всп лист'!$C$3*'Всп лист'!$B$3*'Всп лист'!$B$4,0)),"-" )</f>
        <v>-</v>
      </c>
      <c r="AC28" s="333">
        <f>IFERROR(IF('Установка скидки'!$M$1=FALSE,K28*(1-$T$1)/'Всп лист'!$B$2,ROUNDUP(K28*(1-$T$1)/'Всп лист'!$C$3*'Всп лист'!$B$3*'Всп лист'!$B$4,0)),"-" )</f>
        <v>2001</v>
      </c>
      <c r="AD28" s="333" t="str">
        <f>IFERROR(IF('Установка скидки'!$M$1=FALSE,L28*(1-$T$1)/'Всп лист'!$B$2,ROUNDUP(L28*(1-$T$1)/'Всп лист'!$C$3*'Всп лист'!$B$3*'Всп лист'!$B$4,0)),"-" )</f>
        <v>-</v>
      </c>
      <c r="AE28" s="333">
        <f>IFERROR(IF('Установка скидки'!$M$1=FALSE,M28*(1-$T$1)/'Всп лист'!$B$2,ROUNDUP(M28*(1-$T$1)/'Всп лист'!$C$3*'Всп лист'!$B$3*'Всп лист'!$B$4,0)),"-" )</f>
        <v>2497</v>
      </c>
      <c r="AF28" s="333">
        <f>IFERROR(IF('Установка скидки'!$M$1=FALSE,N28*(1-$T$1)/'Всп лист'!$B$2,ROUNDUP(N28*(1-$T$1)/'Всп лист'!$C$3*'Всп лист'!$B$3*'Всп лист'!$B$4,0)),"-" )</f>
        <v>2768</v>
      </c>
      <c r="AG28" s="346">
        <f>IFERROR(IF('Установка скидки'!$M$1=FALSE,O28*(1-$T$1)/'Всп лист'!$B$2,ROUNDUP(O28*(1-$T$1)/'Всп лист'!$C$3*'Всп лист'!$B$3*'Всп лист'!$B$4,0)),"-" )</f>
        <v>3520</v>
      </c>
      <c r="AI28" s="209"/>
    </row>
    <row r="29" spans="1:35" ht="21" customHeight="1" x14ac:dyDescent="0.25">
      <c r="A29" s="1156" t="s">
        <v>556</v>
      </c>
      <c r="B29" s="724">
        <v>277</v>
      </c>
      <c r="C29" s="722">
        <v>328</v>
      </c>
      <c r="D29" s="722">
        <v>353</v>
      </c>
      <c r="E29" s="722">
        <v>355</v>
      </c>
      <c r="F29" s="722">
        <v>370</v>
      </c>
      <c r="G29" s="722">
        <v>385</v>
      </c>
      <c r="H29" s="722">
        <v>393</v>
      </c>
      <c r="I29" s="722">
        <v>406</v>
      </c>
      <c r="J29" s="722">
        <v>421</v>
      </c>
      <c r="K29" s="722">
        <v>449</v>
      </c>
      <c r="L29" s="722">
        <v>502</v>
      </c>
      <c r="M29" s="1289" t="s">
        <v>0</v>
      </c>
      <c r="N29" s="1289" t="s">
        <v>0</v>
      </c>
      <c r="O29" s="727">
        <v>727</v>
      </c>
      <c r="P29" s="207"/>
      <c r="Q29" s="207"/>
      <c r="R29" s="210"/>
      <c r="S29" s="319" t="s">
        <v>160</v>
      </c>
      <c r="T29" s="325">
        <f>IFERROR(IF('Установка скидки'!$M$1=FALSE,B29*(1-$T$1)/'Всп лист'!$B$2,ROUNDUP(B29*(1-$T$1)/'Всп лист'!$C$3*'Всп лист'!$B$3*'Всп лист'!$B$4,0)),"-" )</f>
        <v>277</v>
      </c>
      <c r="U29" s="326">
        <f>IFERROR(IF('Установка скидки'!$M$1=FALSE,C29*(1-$T$1)/'Всп лист'!$B$2,ROUNDUP(C29*(1-$T$1)/'Всп лист'!$C$3*'Всп лист'!$B$3*'Всп лист'!$B$4,0)),"-" )</f>
        <v>328</v>
      </c>
      <c r="V29" s="326">
        <f>IFERROR(IF('Установка скидки'!$M$1=FALSE,D29*(1-$T$1)/'Всп лист'!$B$2,ROUNDUP(D29*(1-$T$1)/'Всп лист'!$C$3*'Всп лист'!$B$3*'Всп лист'!$B$4,0)),"-" )</f>
        <v>353</v>
      </c>
      <c r="W29" s="327">
        <f>IFERROR(IF('Установка скидки'!$M$1=FALSE,E29*(1-$T$1)/'Всп лист'!$B$2,ROUNDUP(E29*(1-$T$1)/'Всп лист'!$C$3*'Всп лист'!$B$3*'Всп лист'!$B$4,0)),"-" )</f>
        <v>355</v>
      </c>
      <c r="X29" s="327">
        <f>IFERROR(IF('Установка скидки'!$M$1=FALSE,F29*(1-$T$1)/'Всп лист'!$B$2,ROUNDUP(F29*(1-$T$1)/'Всп лист'!$C$3*'Всп лист'!$B$3*'Всп лист'!$B$4,0)),"-" )</f>
        <v>370</v>
      </c>
      <c r="Y29" s="327">
        <f>IFERROR(IF('Установка скидки'!$M$1=FALSE,G29*(1-$T$1)/'Всп лист'!$B$2,ROUNDUP(G29*(1-$T$1)/'Всп лист'!$C$3*'Всп лист'!$B$3*'Всп лист'!$B$4,0)),"-" )</f>
        <v>385</v>
      </c>
      <c r="Z29" s="327">
        <f>IFERROR(IF('Установка скидки'!$M$1=FALSE,H29*(1-$T$1)/'Всп лист'!$B$2,ROUNDUP(H29*(1-$T$1)/'Всп лист'!$C$3*'Всп лист'!$B$3*'Всп лист'!$B$4,0)),"-" )</f>
        <v>393</v>
      </c>
      <c r="AA29" s="327">
        <f>IFERROR(IF('Установка скидки'!$M$1=FALSE,I29*(1-$T$1)/'Всп лист'!$B$2,ROUNDUP(I29*(1-$T$1)/'Всп лист'!$C$3*'Всп лист'!$B$3*'Всп лист'!$B$4,0)),"-" )</f>
        <v>406</v>
      </c>
      <c r="AB29" s="327">
        <f>IFERROR(IF('Установка скидки'!$M$1=FALSE,J29*(1-$T$1)/'Всп лист'!$B$2,ROUNDUP(J29*(1-$T$1)/'Всп лист'!$C$3*'Всп лист'!$B$3*'Всп лист'!$B$4,0)),"-" )</f>
        <v>421</v>
      </c>
      <c r="AC29" s="327">
        <f>IFERROR(IF('Установка скидки'!$M$1=FALSE,K29*(1-$T$1)/'Всп лист'!$B$2,ROUNDUP(K29*(1-$T$1)/'Всп лист'!$C$3*'Всп лист'!$B$3*'Всп лист'!$B$4,0)),"-" )</f>
        <v>449</v>
      </c>
      <c r="AD29" s="327">
        <f>IFERROR(IF('Установка скидки'!$M$1=FALSE,L29*(1-$T$1)/'Всп лист'!$B$2,ROUNDUP(L29*(1-$T$1)/'Всп лист'!$C$3*'Всп лист'!$B$3*'Всп лист'!$B$4,0)),"-" )</f>
        <v>502</v>
      </c>
      <c r="AE29" s="327" t="str">
        <f>IFERROR(IF('Установка скидки'!$M$1=FALSE,M29*(1-$T$1)/'Всп лист'!$B$2,ROUNDUP(M29*(1-$T$1)/'Всп лист'!$C$3*'Всп лист'!$B$3*'Всп лист'!$B$4,0)),"-" )</f>
        <v>-</v>
      </c>
      <c r="AF29" s="327" t="str">
        <f>IFERROR(IF('Установка скидки'!$M$1=FALSE,N29*(1-$T$1)/'Всп лист'!$B$2,ROUNDUP(N29*(1-$T$1)/'Всп лист'!$C$3*'Всп лист'!$B$3*'Всп лист'!$B$4,0)),"-" )</f>
        <v>-</v>
      </c>
      <c r="AG29" s="328">
        <f>IFERROR(IF('Установка скидки'!$M$1=FALSE,O29*(1-$T$1)/'Всп лист'!$B$2,ROUNDUP(O29*(1-$T$1)/'Всп лист'!$C$3*'Всп лист'!$B$3*'Всп лист'!$B$4,0)),"-" )</f>
        <v>727</v>
      </c>
      <c r="AI29" s="209"/>
    </row>
    <row r="30" spans="1:35" ht="21" customHeight="1" x14ac:dyDescent="0.25">
      <c r="A30" s="1155" t="s">
        <v>557</v>
      </c>
      <c r="B30" s="1286" t="s">
        <v>0</v>
      </c>
      <c r="C30" s="1287" t="s">
        <v>0</v>
      </c>
      <c r="D30" s="1287" t="s">
        <v>0</v>
      </c>
      <c r="E30" s="728">
        <v>545</v>
      </c>
      <c r="F30" s="728">
        <v>566</v>
      </c>
      <c r="G30" s="1287" t="s">
        <v>0</v>
      </c>
      <c r="H30" s="728">
        <v>607</v>
      </c>
      <c r="I30" s="1287" t="s">
        <v>0</v>
      </c>
      <c r="J30" s="1287" t="s">
        <v>0</v>
      </c>
      <c r="K30" s="728">
        <v>701</v>
      </c>
      <c r="L30" s="1287" t="s">
        <v>0</v>
      </c>
      <c r="M30" s="728">
        <v>820</v>
      </c>
      <c r="N30" s="728">
        <v>902</v>
      </c>
      <c r="O30" s="726">
        <v>1162</v>
      </c>
      <c r="P30" s="207"/>
      <c r="Q30" s="207"/>
      <c r="S30" s="335" t="s">
        <v>161</v>
      </c>
      <c r="T30" s="336" t="str">
        <f>IFERROR(IF('Установка скидки'!$M$1=FALSE,B30*(1-$T$1)/'Всп лист'!$B$2,ROUNDUP(B30*(1-$T$1)/'Всп лист'!$C$3*'Всп лист'!$B$3*'Всп лист'!$B$4,0)),"-" )</f>
        <v>-</v>
      </c>
      <c r="U30" s="337" t="str">
        <f>IFERROR(IF('Установка скидки'!$M$1=FALSE,C30*(1-$T$1)/'Всп лист'!$B$2,ROUNDUP(C30*(1-$T$1)/'Всп лист'!$C$3*'Всп лист'!$B$3*'Всп лист'!$B$4,0)),"-" )</f>
        <v>-</v>
      </c>
      <c r="V30" s="337" t="str">
        <f>IFERROR(IF('Установка скидки'!$M$1=FALSE,D30*(1-$T$1)/'Всп лист'!$B$2,ROUNDUP(D30*(1-$T$1)/'Всп лист'!$C$3*'Всп лист'!$B$3*'Всп лист'!$B$4,0)),"-" )</f>
        <v>-</v>
      </c>
      <c r="W30" s="337">
        <f>IFERROR(IF('Установка скидки'!$M$1=FALSE,E30*(1-$T$1)/'Всп лист'!$B$2,ROUNDUP(E30*(1-$T$1)/'Всп лист'!$C$3*'Всп лист'!$B$3*'Всп лист'!$B$4,0)),"-" )</f>
        <v>545</v>
      </c>
      <c r="X30" s="337">
        <f>IFERROR(IF('Установка скидки'!$M$1=FALSE,F30*(1-$T$1)/'Всп лист'!$B$2,ROUNDUP(F30*(1-$T$1)/'Всп лист'!$C$3*'Всп лист'!$B$3*'Всп лист'!$B$4,0)),"-" )</f>
        <v>566</v>
      </c>
      <c r="Y30" s="337" t="str">
        <f>IFERROR(IF('Установка скидки'!$M$1=FALSE,G30*(1-$T$1)/'Всп лист'!$B$2,ROUNDUP(G30*(1-$T$1)/'Всп лист'!$C$3*'Всп лист'!$B$3*'Всп лист'!$B$4,0)),"-" )</f>
        <v>-</v>
      </c>
      <c r="Z30" s="337">
        <f>IFERROR(IF('Установка скидки'!$M$1=FALSE,H30*(1-$T$1)/'Всп лист'!$B$2,ROUNDUP(H30*(1-$T$1)/'Всп лист'!$C$3*'Всп лист'!$B$3*'Всп лист'!$B$4,0)),"-" )</f>
        <v>607</v>
      </c>
      <c r="AA30" s="337" t="str">
        <f>IFERROR(IF('Установка скидки'!$M$1=FALSE,I30*(1-$T$1)/'Всп лист'!$B$2,ROUNDUP(I30*(1-$T$1)/'Всп лист'!$C$3*'Всп лист'!$B$3*'Всп лист'!$B$4,0)),"-" )</f>
        <v>-</v>
      </c>
      <c r="AB30" s="337" t="str">
        <f>IFERROR(IF('Установка скидки'!$M$1=FALSE,J30*(1-$T$1)/'Всп лист'!$B$2,ROUNDUP(J30*(1-$T$1)/'Всп лист'!$C$3*'Всп лист'!$B$3*'Всп лист'!$B$4,0)),"-" )</f>
        <v>-</v>
      </c>
      <c r="AC30" s="337">
        <f>IFERROR(IF('Установка скидки'!$M$1=FALSE,K30*(1-$T$1)/'Всп лист'!$B$2,ROUNDUP(K30*(1-$T$1)/'Всп лист'!$C$3*'Всп лист'!$B$3*'Всп лист'!$B$4,0)),"-" )</f>
        <v>701</v>
      </c>
      <c r="AD30" s="337" t="str">
        <f>IFERROR(IF('Установка скидки'!$M$1=FALSE,L30*(1-$T$1)/'Всп лист'!$B$2,ROUNDUP(L30*(1-$T$1)/'Всп лист'!$C$3*'Всп лист'!$B$3*'Всп лист'!$B$4,0)),"-" )</f>
        <v>-</v>
      </c>
      <c r="AE30" s="337">
        <f>IFERROR(IF('Установка скидки'!$M$1=FALSE,M30*(1-$T$1)/'Всп лист'!$B$2,ROUNDUP(M30*(1-$T$1)/'Всп лист'!$C$3*'Всп лист'!$B$3*'Всп лист'!$B$4,0)),"-" )</f>
        <v>820</v>
      </c>
      <c r="AF30" s="337">
        <f>IFERROR(IF('Установка скидки'!$M$1=FALSE,N30*(1-$T$1)/'Всп лист'!$B$2,ROUNDUP(N30*(1-$T$1)/'Всп лист'!$C$3*'Всп лист'!$B$3*'Всп лист'!$B$4,0)),"-" )</f>
        <v>902</v>
      </c>
      <c r="AG30" s="338">
        <f>IFERROR(IF('Установка скидки'!$M$1=FALSE,O30*(1-$T$1)/'Всп лист'!$B$2,ROUNDUP(O30*(1-$T$1)/'Всп лист'!$C$3*'Всп лист'!$B$3*'Всп лист'!$B$4,0)),"-" )</f>
        <v>1162</v>
      </c>
      <c r="AI30" s="209"/>
    </row>
    <row r="31" spans="1:35" ht="21" customHeight="1" x14ac:dyDescent="0.25">
      <c r="A31" s="1157" t="s">
        <v>558</v>
      </c>
      <c r="B31" s="724">
        <v>486</v>
      </c>
      <c r="C31" s="722">
        <v>530</v>
      </c>
      <c r="D31" s="722">
        <v>578</v>
      </c>
      <c r="E31" s="722">
        <v>590</v>
      </c>
      <c r="F31" s="722">
        <v>615</v>
      </c>
      <c r="G31" s="722">
        <v>669</v>
      </c>
      <c r="H31" s="722">
        <v>664</v>
      </c>
      <c r="I31" s="722">
        <v>690</v>
      </c>
      <c r="J31" s="722">
        <v>717</v>
      </c>
      <c r="K31" s="722">
        <v>767</v>
      </c>
      <c r="L31" s="722">
        <v>858</v>
      </c>
      <c r="M31" s="722">
        <v>914</v>
      </c>
      <c r="N31" s="723">
        <v>1013</v>
      </c>
      <c r="O31" s="730">
        <v>1245</v>
      </c>
      <c r="P31" s="207"/>
      <c r="Q31" s="207"/>
      <c r="R31" s="210"/>
      <c r="S31" s="319" t="s">
        <v>162</v>
      </c>
      <c r="T31" s="320">
        <f>IFERROR(IF('Установка скидки'!$M$1=FALSE,B31*(1-$T$1)/'Всп лист'!$B$2,ROUNDUP(B31*(1-$T$1)/'Всп лист'!$C$3*'Всп лист'!$B$3*'Всп лист'!$B$4,0)),"-" )</f>
        <v>486</v>
      </c>
      <c r="U31" s="321">
        <f>IFERROR(IF('Установка скидки'!$M$1=FALSE,C31*(1-$T$1)/'Всп лист'!$B$2,ROUNDUP(C31*(1-$T$1)/'Всп лист'!$C$3*'Всп лист'!$B$3*'Всп лист'!$B$4,0)),"-" )</f>
        <v>530</v>
      </c>
      <c r="V31" s="321">
        <f>IFERROR(IF('Установка скидки'!$M$1=FALSE,D31*(1-$T$1)/'Всп лист'!$B$2,ROUNDUP(D31*(1-$T$1)/'Всп лист'!$C$3*'Всп лист'!$B$3*'Всп лист'!$B$4,0)),"-" )</f>
        <v>578</v>
      </c>
      <c r="W31" s="321">
        <f>IFERROR(IF('Установка скидки'!$M$1=FALSE,E31*(1-$T$1)/'Всп лист'!$B$2,ROUNDUP(E31*(1-$T$1)/'Всп лист'!$C$3*'Всп лист'!$B$3*'Всп лист'!$B$4,0)),"-" )</f>
        <v>590</v>
      </c>
      <c r="X31" s="321">
        <f>IFERROR(IF('Установка скидки'!$M$1=FALSE,F31*(1-$T$1)/'Всп лист'!$B$2,ROUNDUP(F31*(1-$T$1)/'Всп лист'!$C$3*'Всп лист'!$B$3*'Всп лист'!$B$4,0)),"-" )</f>
        <v>615</v>
      </c>
      <c r="Y31" s="321">
        <f>IFERROR(IF('Установка скидки'!$M$1=FALSE,G31*(1-$T$1)/'Всп лист'!$B$2,ROUNDUP(G31*(1-$T$1)/'Всп лист'!$C$3*'Всп лист'!$B$3*'Всп лист'!$B$4,0)),"-" )</f>
        <v>669</v>
      </c>
      <c r="Z31" s="321">
        <f>IFERROR(IF('Установка скидки'!$M$1=FALSE,H31*(1-$T$1)/'Всп лист'!$B$2,ROUNDUP(H31*(1-$T$1)/'Всп лист'!$C$3*'Всп лист'!$B$3*'Всп лист'!$B$4,0)),"-" )</f>
        <v>664</v>
      </c>
      <c r="AA31" s="321">
        <f>IFERROR(IF('Установка скидки'!$M$1=FALSE,I31*(1-$T$1)/'Всп лист'!$B$2,ROUNDUP(I31*(1-$T$1)/'Всп лист'!$C$3*'Всп лист'!$B$3*'Всп лист'!$B$4,0)),"-" )</f>
        <v>690</v>
      </c>
      <c r="AB31" s="321">
        <f>IFERROR(IF('Установка скидки'!$M$1=FALSE,J31*(1-$T$1)/'Всп лист'!$B$2,ROUNDUP(J31*(1-$T$1)/'Всп лист'!$C$3*'Всп лист'!$B$3*'Всп лист'!$B$4,0)),"-" )</f>
        <v>717</v>
      </c>
      <c r="AC31" s="321">
        <f>IFERROR(IF('Установка скидки'!$M$1=FALSE,K31*(1-$T$1)/'Всп лист'!$B$2,ROUNDUP(K31*(1-$T$1)/'Всп лист'!$C$3*'Всп лист'!$B$3*'Всп лист'!$B$4,0)),"-" )</f>
        <v>767</v>
      </c>
      <c r="AD31" s="321">
        <f>IFERROR(IF('Установка скидки'!$M$1=FALSE,L31*(1-$T$1)/'Всп лист'!$B$2,ROUNDUP(L31*(1-$T$1)/'Всп лист'!$C$3*'Всп лист'!$B$3*'Всп лист'!$B$4,0)),"-" )</f>
        <v>858</v>
      </c>
      <c r="AE31" s="321">
        <f>IFERROR(IF('Установка скидки'!$M$1=FALSE,M31*(1-$T$1)/'Всп лист'!$B$2,ROUNDUP(M31*(1-$T$1)/'Всп лист'!$C$3*'Всп лист'!$B$3*'Всп лист'!$B$4,0)),"-" )</f>
        <v>914</v>
      </c>
      <c r="AF31" s="321">
        <f>IFERROR(IF('Установка скидки'!$M$1=FALSE,N31*(1-$T$1)/'Всп лист'!$B$2,ROUNDUP(N31*(1-$T$1)/'Всп лист'!$C$3*'Всп лист'!$B$3*'Всп лист'!$B$4,0)),"-" )</f>
        <v>1013</v>
      </c>
      <c r="AG31" s="322">
        <f>IFERROR(IF('Установка скидки'!$M$1=FALSE,O31*(1-$T$1)/'Всп лист'!$B$2,ROUNDUP(O31*(1-$T$1)/'Всп лист'!$C$3*'Всп лист'!$B$3*'Всп лист'!$B$4,0)),"-" )</f>
        <v>1245</v>
      </c>
      <c r="AI31" s="209"/>
    </row>
    <row r="32" spans="1:35" ht="21" customHeight="1" x14ac:dyDescent="0.25">
      <c r="A32" s="1158" t="s">
        <v>559</v>
      </c>
      <c r="B32" s="1286" t="s">
        <v>0</v>
      </c>
      <c r="C32" s="1287" t="s">
        <v>0</v>
      </c>
      <c r="D32" s="1287" t="s">
        <v>0</v>
      </c>
      <c r="E32" s="720">
        <v>1061</v>
      </c>
      <c r="F32" s="720">
        <v>1059</v>
      </c>
      <c r="G32" s="1287" t="s">
        <v>0</v>
      </c>
      <c r="H32" s="720">
        <v>1144</v>
      </c>
      <c r="I32" s="1287" t="s">
        <v>0</v>
      </c>
      <c r="J32" s="1287" t="s">
        <v>0</v>
      </c>
      <c r="K32" s="720">
        <v>1321</v>
      </c>
      <c r="L32" s="1287" t="s">
        <v>0</v>
      </c>
      <c r="M32" s="720">
        <v>1573</v>
      </c>
      <c r="N32" s="720">
        <v>1716</v>
      </c>
      <c r="O32" s="726">
        <v>2183</v>
      </c>
      <c r="P32" s="207"/>
      <c r="Q32" s="207"/>
      <c r="R32" s="210"/>
      <c r="S32" s="335" t="s">
        <v>163</v>
      </c>
      <c r="T32" s="343" t="str">
        <f>IFERROR(IF('Установка скидки'!$M$1=FALSE,B32*(1-$T$1)/'Всп лист'!$B$2,ROUNDUP(B32*(1-$T$1)/'Всп лист'!$C$3*'Всп лист'!$B$3*'Всп лист'!$B$4,0)),"-" )</f>
        <v>-</v>
      </c>
      <c r="U32" s="344" t="str">
        <f>IFERROR(IF('Установка скидки'!$M$1=FALSE,C32*(1-$T$1)/'Всп лист'!$B$2,ROUNDUP(C32*(1-$T$1)/'Всп лист'!$C$3*'Всп лист'!$B$3*'Всп лист'!$B$4,0)),"-" )</f>
        <v>-</v>
      </c>
      <c r="V32" s="344" t="str">
        <f>IFERROR(IF('Установка скидки'!$M$1=FALSE,D32*(1-$T$1)/'Всп лист'!$B$2,ROUNDUP(D32*(1-$T$1)/'Всп лист'!$C$3*'Всп лист'!$B$3*'Всп лист'!$B$4,0)),"-" )</f>
        <v>-</v>
      </c>
      <c r="W32" s="337">
        <f>IFERROR(IF('Установка скидки'!$M$1=FALSE,E32*(1-$T$1)/'Всп лист'!$B$2,ROUNDUP(E32*(1-$T$1)/'Всп лист'!$C$3*'Всп лист'!$B$3*'Всп лист'!$B$4,0)),"-" )</f>
        <v>1061</v>
      </c>
      <c r="X32" s="337">
        <f>IFERROR(IF('Установка скидки'!$M$1=FALSE,F32*(1-$T$1)/'Всп лист'!$B$2,ROUNDUP(F32*(1-$T$1)/'Всп лист'!$C$3*'Всп лист'!$B$3*'Всп лист'!$B$4,0)),"-" )</f>
        <v>1059</v>
      </c>
      <c r="Y32" s="337" t="str">
        <f>IFERROR(IF('Установка скидки'!$M$1=FALSE,G32*(1-$T$1)/'Всп лист'!$B$2,ROUNDUP(G32*(1-$T$1)/'Всп лист'!$C$3*'Всп лист'!$B$3*'Всп лист'!$B$4,0)),"-" )</f>
        <v>-</v>
      </c>
      <c r="Z32" s="337">
        <f>IFERROR(IF('Установка скидки'!$M$1=FALSE,H32*(1-$T$1)/'Всп лист'!$B$2,ROUNDUP(H32*(1-$T$1)/'Всп лист'!$C$3*'Всп лист'!$B$3*'Всп лист'!$B$4,0)),"-" )</f>
        <v>1144</v>
      </c>
      <c r="AA32" s="337" t="str">
        <f>IFERROR(IF('Установка скидки'!$M$1=FALSE,I32*(1-$T$1)/'Всп лист'!$B$2,ROUNDUP(I32*(1-$T$1)/'Всп лист'!$C$3*'Всп лист'!$B$3*'Всп лист'!$B$4,0)),"-" )</f>
        <v>-</v>
      </c>
      <c r="AB32" s="337" t="str">
        <f>IFERROR(IF('Установка скидки'!$M$1=FALSE,J32*(1-$T$1)/'Всп лист'!$B$2,ROUNDUP(J32*(1-$T$1)/'Всп лист'!$C$3*'Всп лист'!$B$3*'Всп лист'!$B$4,0)),"-" )</f>
        <v>-</v>
      </c>
      <c r="AC32" s="337">
        <f>IFERROR(IF('Установка скидки'!$M$1=FALSE,K32*(1-$T$1)/'Всп лист'!$B$2,ROUNDUP(K32*(1-$T$1)/'Всп лист'!$C$3*'Всп лист'!$B$3*'Всп лист'!$B$4,0)),"-" )</f>
        <v>1321</v>
      </c>
      <c r="AD32" s="337" t="str">
        <f>IFERROR(IF('Установка скидки'!$M$1=FALSE,L32*(1-$T$1)/'Всп лист'!$B$2,ROUNDUP(L32*(1-$T$1)/'Всп лист'!$C$3*'Всп лист'!$B$3*'Всп лист'!$B$4,0)),"-" )</f>
        <v>-</v>
      </c>
      <c r="AE32" s="337">
        <f>IFERROR(IF('Установка скидки'!$M$1=FALSE,M32*(1-$T$1)/'Всп лист'!$B$2,ROUNDUP(M32*(1-$T$1)/'Всп лист'!$C$3*'Всп лист'!$B$3*'Всп лист'!$B$4,0)),"-" )</f>
        <v>1573</v>
      </c>
      <c r="AF32" s="337">
        <f>IFERROR(IF('Установка скидки'!$M$1=FALSE,N32*(1-$T$1)/'Всп лист'!$B$2,ROUNDUP(N32*(1-$T$1)/'Всп лист'!$C$3*'Всп лист'!$B$3*'Всп лист'!$B$4,0)),"-" )</f>
        <v>1716</v>
      </c>
      <c r="AG32" s="338">
        <f>IFERROR(IF('Установка скидки'!$M$1=FALSE,O32*(1-$T$1)/'Всп лист'!$B$2,ROUNDUP(O32*(1-$T$1)/'Всп лист'!$C$3*'Всп лист'!$B$3*'Всп лист'!$B$4,0)),"-" )</f>
        <v>2183</v>
      </c>
      <c r="AI32" s="209"/>
    </row>
    <row r="33" spans="1:35" ht="21" customHeight="1" x14ac:dyDescent="0.25">
      <c r="A33" s="1156" t="s">
        <v>560</v>
      </c>
      <c r="B33" s="724">
        <v>727</v>
      </c>
      <c r="C33" s="722">
        <v>839</v>
      </c>
      <c r="D33" s="1289" t="s">
        <v>0</v>
      </c>
      <c r="E33" s="1289" t="s">
        <v>0</v>
      </c>
      <c r="F33" s="1289" t="s">
        <v>0</v>
      </c>
      <c r="G33" s="723">
        <v>1014</v>
      </c>
      <c r="H33" s="1289" t="s">
        <v>0</v>
      </c>
      <c r="I33" s="723">
        <v>1096</v>
      </c>
      <c r="J33" s="723">
        <v>1138</v>
      </c>
      <c r="K33" s="1289" t="s">
        <v>0</v>
      </c>
      <c r="L33" s="723">
        <v>1253</v>
      </c>
      <c r="M33" s="1289" t="s">
        <v>0</v>
      </c>
      <c r="N33" s="1289" t="s">
        <v>0</v>
      </c>
      <c r="O33" s="1292" t="s">
        <v>0</v>
      </c>
      <c r="P33" s="207"/>
      <c r="Q33" s="207"/>
      <c r="R33" s="210"/>
      <c r="S33" s="319" t="s">
        <v>164</v>
      </c>
      <c r="T33" s="329">
        <f>IFERROR(IF('Установка скидки'!$M$1=FALSE,B33*(1-$T$1)/'Всп лист'!$B$2,ROUNDUP(B33*(1-$T$1)/'Всп лист'!$C$3*'Всп лист'!$B$3*'Всп лист'!$B$4,0)),"-" )</f>
        <v>727</v>
      </c>
      <c r="U33" s="330">
        <f>IFERROR(IF('Установка скидки'!$M$1=FALSE,C33*(1-$T$1)/'Всп лист'!$B$2,ROUNDUP(C33*(1-$T$1)/'Всп лист'!$C$3*'Всп лист'!$B$3*'Всп лист'!$B$4,0)),"-" )</f>
        <v>839</v>
      </c>
      <c r="V33" s="330" t="str">
        <f>IFERROR(IF('Установка скидки'!$M$1=FALSE,D33*(1-$T$1)/'Всп лист'!$B$2,ROUNDUP(D33*(1-$T$1)/'Всп лист'!$C$3*'Всп лист'!$B$3*'Всп лист'!$B$4,0)),"-" )</f>
        <v>-</v>
      </c>
      <c r="W33" s="321" t="str">
        <f>IFERROR(IF('Установка скидки'!$M$1=FALSE,E33*(1-$T$1)/'Всп лист'!$B$2,ROUNDUP(E33*(1-$T$1)/'Всп лист'!$C$3*'Всп лист'!$B$3*'Всп лист'!$B$4,0)),"-" )</f>
        <v>-</v>
      </c>
      <c r="X33" s="321" t="str">
        <f>IFERROR(IF('Установка скидки'!$M$1=FALSE,F33*(1-$T$1)/'Всп лист'!$B$2,ROUNDUP(F33*(1-$T$1)/'Всп лист'!$C$3*'Всп лист'!$B$3*'Всп лист'!$B$4,0)),"-" )</f>
        <v>-</v>
      </c>
      <c r="Y33" s="321">
        <f>IFERROR(IF('Установка скидки'!$M$1=FALSE,G33*(1-$T$1)/'Всп лист'!$B$2,ROUNDUP(G33*(1-$T$1)/'Всп лист'!$C$3*'Всп лист'!$B$3*'Всп лист'!$B$4,0)),"-" )</f>
        <v>1014</v>
      </c>
      <c r="Z33" s="321" t="str">
        <f>IFERROR(IF('Установка скидки'!$M$1=FALSE,H33*(1-$T$1)/'Всп лист'!$B$2,ROUNDUP(H33*(1-$T$1)/'Всп лист'!$C$3*'Всп лист'!$B$3*'Всп лист'!$B$4,0)),"-" )</f>
        <v>-</v>
      </c>
      <c r="AA33" s="321">
        <f>IFERROR(IF('Установка скидки'!$M$1=FALSE,I33*(1-$T$1)/'Всп лист'!$B$2,ROUNDUP(I33*(1-$T$1)/'Всп лист'!$C$3*'Всп лист'!$B$3*'Всп лист'!$B$4,0)),"-" )</f>
        <v>1096</v>
      </c>
      <c r="AB33" s="321">
        <f>IFERROR(IF('Установка скидки'!$M$1=FALSE,J33*(1-$T$1)/'Всп лист'!$B$2,ROUNDUP(J33*(1-$T$1)/'Всп лист'!$C$3*'Всп лист'!$B$3*'Всп лист'!$B$4,0)),"-" )</f>
        <v>1138</v>
      </c>
      <c r="AC33" s="321" t="str">
        <f>IFERROR(IF('Установка скидки'!$M$1=FALSE,K33*(1-$T$1)/'Всп лист'!$B$2,ROUNDUP(K33*(1-$T$1)/'Всп лист'!$C$3*'Всп лист'!$B$3*'Всп лист'!$B$4,0)),"-" )</f>
        <v>-</v>
      </c>
      <c r="AD33" s="321">
        <f>IFERROR(IF('Установка скидки'!$M$1=FALSE,L33*(1-$T$1)/'Всп лист'!$B$2,ROUNDUP(L33*(1-$T$1)/'Всп лист'!$C$3*'Всп лист'!$B$3*'Всп лист'!$B$4,0)),"-" )</f>
        <v>1253</v>
      </c>
      <c r="AE33" s="321" t="str">
        <f>IFERROR(IF('Установка скидки'!$M$1=FALSE,M33*(1-$T$1)/'Всп лист'!$B$2,ROUNDUP(M33*(1-$T$1)/'Всп лист'!$C$3*'Всп лист'!$B$3*'Всп лист'!$B$4,0)),"-" )</f>
        <v>-</v>
      </c>
      <c r="AF33" s="321" t="str">
        <f>IFERROR(IF('Установка скидки'!$M$1=FALSE,N33*(1-$T$1)/'Всп лист'!$B$2,ROUNDUP(N33*(1-$T$1)/'Всп лист'!$C$3*'Всп лист'!$B$3*'Всп лист'!$B$4,0)),"-" )</f>
        <v>-</v>
      </c>
      <c r="AG33" s="322" t="str">
        <f>IFERROR(IF('Установка скидки'!$M$1=FALSE,O33*(1-$T$1)/'Всп лист'!$B$2,ROUNDUP(O33*(1-$T$1)/'Всп лист'!$C$3*'Всп лист'!$B$3*'Всп лист'!$B$4,0)),"-" )</f>
        <v>-</v>
      </c>
      <c r="AI33" s="209"/>
    </row>
    <row r="34" spans="1:35" ht="21" customHeight="1" x14ac:dyDescent="0.25">
      <c r="A34" s="1155" t="s">
        <v>561</v>
      </c>
      <c r="B34" s="1286" t="s">
        <v>0</v>
      </c>
      <c r="C34" s="1287" t="s">
        <v>0</v>
      </c>
      <c r="D34" s="720">
        <v>1141</v>
      </c>
      <c r="E34" s="720">
        <v>1168</v>
      </c>
      <c r="F34" s="720">
        <v>1221</v>
      </c>
      <c r="G34" s="1287" t="s">
        <v>0</v>
      </c>
      <c r="H34" s="720">
        <v>1315</v>
      </c>
      <c r="I34" s="1287" t="s">
        <v>0</v>
      </c>
      <c r="J34" s="1287" t="s">
        <v>0</v>
      </c>
      <c r="K34" s="720">
        <v>1473</v>
      </c>
      <c r="L34" s="1287" t="s">
        <v>0</v>
      </c>
      <c r="M34" s="720">
        <v>1748</v>
      </c>
      <c r="N34" s="720">
        <v>2105</v>
      </c>
      <c r="O34" s="726">
        <v>2808</v>
      </c>
      <c r="P34" s="207"/>
      <c r="Q34" s="207"/>
      <c r="S34" s="347" t="s">
        <v>165</v>
      </c>
      <c r="T34" s="343" t="str">
        <f>IFERROR(IF('Установка скидки'!$M$1=FALSE,B34*(1-$T$1)/'Всп лист'!$B$2,ROUNDUP(B34*(1-$T$1)/'Всп лист'!$C$3*'Всп лист'!$B$3*'Всп лист'!$B$4,0)),"-" )</f>
        <v>-</v>
      </c>
      <c r="U34" s="344" t="str">
        <f>IFERROR(IF('Установка скидки'!$M$1=FALSE,C34*(1-$T$1)/'Всп лист'!$B$2,ROUNDUP(C34*(1-$T$1)/'Всп лист'!$C$3*'Всп лист'!$B$3*'Всп лист'!$B$4,0)),"-" )</f>
        <v>-</v>
      </c>
      <c r="V34" s="344">
        <f>IFERROR(IF('Установка скидки'!$M$1=FALSE,D34*(1-$T$1)/'Всп лист'!$B$2,ROUNDUP(D34*(1-$T$1)/'Всп лист'!$C$3*'Всп лист'!$B$3*'Всп лист'!$B$4,0)),"-" )</f>
        <v>1141</v>
      </c>
      <c r="W34" s="337">
        <f>IFERROR(IF('Установка скидки'!$M$1=FALSE,E34*(1-$T$1)/'Всп лист'!$B$2,ROUNDUP(E34*(1-$T$1)/'Всп лист'!$C$3*'Всп лист'!$B$3*'Всп лист'!$B$4,0)),"-" )</f>
        <v>1168</v>
      </c>
      <c r="X34" s="337">
        <f>IFERROR(IF('Установка скидки'!$M$1=FALSE,F34*(1-$T$1)/'Всп лист'!$B$2,ROUNDUP(F34*(1-$T$1)/'Всп лист'!$C$3*'Всп лист'!$B$3*'Всп лист'!$B$4,0)),"-" )</f>
        <v>1221</v>
      </c>
      <c r="Y34" s="337" t="str">
        <f>IFERROR(IF('Установка скидки'!$M$1=FALSE,G34*(1-$T$1)/'Всп лист'!$B$2,ROUNDUP(G34*(1-$T$1)/'Всп лист'!$C$3*'Всп лист'!$B$3*'Всп лист'!$B$4,0)),"-" )</f>
        <v>-</v>
      </c>
      <c r="Z34" s="337">
        <f>IFERROR(IF('Установка скидки'!$M$1=FALSE,H34*(1-$T$1)/'Всп лист'!$B$2,ROUNDUP(H34*(1-$T$1)/'Всп лист'!$C$3*'Всп лист'!$B$3*'Всп лист'!$B$4,0)),"-" )</f>
        <v>1315</v>
      </c>
      <c r="AA34" s="337" t="str">
        <f>IFERROR(IF('Установка скидки'!$M$1=FALSE,I34*(1-$T$1)/'Всп лист'!$B$2,ROUNDUP(I34*(1-$T$1)/'Всп лист'!$C$3*'Всп лист'!$B$3*'Всп лист'!$B$4,0)),"-" )</f>
        <v>-</v>
      </c>
      <c r="AB34" s="337" t="str">
        <f>IFERROR(IF('Установка скидки'!$M$1=FALSE,J34*(1-$T$1)/'Всп лист'!$B$2,ROUNDUP(J34*(1-$T$1)/'Всп лист'!$C$3*'Всп лист'!$B$3*'Всп лист'!$B$4,0)),"-" )</f>
        <v>-</v>
      </c>
      <c r="AC34" s="337">
        <f>IFERROR(IF('Установка скидки'!$M$1=FALSE,K34*(1-$T$1)/'Всп лист'!$B$2,ROUNDUP(K34*(1-$T$1)/'Всп лист'!$C$3*'Всп лист'!$B$3*'Всп лист'!$B$4,0)),"-" )</f>
        <v>1473</v>
      </c>
      <c r="AD34" s="337" t="str">
        <f>IFERROR(IF('Установка скидки'!$M$1=FALSE,L34*(1-$T$1)/'Всп лист'!$B$2,ROUNDUP(L34*(1-$T$1)/'Всп лист'!$C$3*'Всп лист'!$B$3*'Всп лист'!$B$4,0)),"-" )</f>
        <v>-</v>
      </c>
      <c r="AE34" s="337">
        <f>IFERROR(IF('Установка скидки'!$M$1=FALSE,M34*(1-$T$1)/'Всп лист'!$B$2,ROUNDUP(M34*(1-$T$1)/'Всп лист'!$C$3*'Всп лист'!$B$3*'Всп лист'!$B$4,0)),"-" )</f>
        <v>1748</v>
      </c>
      <c r="AF34" s="337">
        <f>IFERROR(IF('Установка скидки'!$M$1=FALSE,N34*(1-$T$1)/'Всп лист'!$B$2,ROUNDUP(N34*(1-$T$1)/'Всп лист'!$C$3*'Всп лист'!$B$3*'Всп лист'!$B$4,0)),"-" )</f>
        <v>2105</v>
      </c>
      <c r="AG34" s="338">
        <f>IFERROR(IF('Установка скидки'!$M$1=FALSE,O34*(1-$T$1)/'Всп лист'!$B$2,ROUNDUP(O34*(1-$T$1)/'Всп лист'!$C$3*'Всп лист'!$B$3*'Всп лист'!$B$4,0)),"-" )</f>
        <v>2808</v>
      </c>
      <c r="AI34" s="209"/>
    </row>
    <row r="35" spans="1:35" ht="21" customHeight="1" x14ac:dyDescent="0.25">
      <c r="A35" s="1157" t="s">
        <v>562</v>
      </c>
      <c r="B35" s="1293" t="s">
        <v>0</v>
      </c>
      <c r="C35" s="1294" t="s">
        <v>0</v>
      </c>
      <c r="D35" s="1294" t="s">
        <v>0</v>
      </c>
      <c r="E35" s="731">
        <v>2029</v>
      </c>
      <c r="F35" s="731">
        <v>2062</v>
      </c>
      <c r="G35" s="1294" t="s">
        <v>0</v>
      </c>
      <c r="H35" s="1294" t="s">
        <v>0</v>
      </c>
      <c r="I35" s="1294" t="s">
        <v>0</v>
      </c>
      <c r="J35" s="1294" t="s">
        <v>0</v>
      </c>
      <c r="K35" s="1294" t="s">
        <v>0</v>
      </c>
      <c r="L35" s="1294" t="s">
        <v>0</v>
      </c>
      <c r="M35" s="1294" t="s">
        <v>0</v>
      </c>
      <c r="N35" s="1294" t="s">
        <v>0</v>
      </c>
      <c r="O35" s="1292" t="s">
        <v>0</v>
      </c>
      <c r="P35" s="207"/>
      <c r="Q35" s="207"/>
      <c r="S35" s="319" t="s">
        <v>405</v>
      </c>
      <c r="T35" s="320" t="str">
        <f>IFERROR(IF('Установка скидки'!$M$1=FALSE,B35*(1-$T$1)/'Всп лист'!$B$2,ROUNDUP(B35*(1-$T$1)/'Всп лист'!$C$3*'Всп лист'!$B$3*'Всп лист'!$B$4,0)),"-" )</f>
        <v>-</v>
      </c>
      <c r="U35" s="321" t="str">
        <f>IFERROR(IF('Установка скидки'!$M$1=FALSE,C35*(1-$T$1)/'Всп лист'!$B$2,ROUNDUP(C35*(1-$T$1)/'Всп лист'!$C$3*'Всп лист'!$B$3*'Всп лист'!$B$4,0)),"-" )</f>
        <v>-</v>
      </c>
      <c r="V35" s="321" t="str">
        <f>IFERROR(IF('Установка скидки'!$M$1=FALSE,D35*(1-$T$1)/'Всп лист'!$B$2,ROUNDUP(D35*(1-$T$1)/'Всп лист'!$C$3*'Всп лист'!$B$3*'Всп лист'!$B$4,0)),"-" )</f>
        <v>-</v>
      </c>
      <c r="W35" s="321">
        <f>IFERROR(IF('Установка скидки'!$M$1=FALSE,E35*(1-$T$1)/'Всп лист'!$B$2,ROUNDUP(E35*(1-$T$1)/'Всп лист'!$C$3*'Всп лист'!$B$3*'Всп лист'!$B$4,0)),"-" )</f>
        <v>2029</v>
      </c>
      <c r="X35" s="321">
        <f>IFERROR(IF('Установка скидки'!$M$1=FALSE,F35*(1-$T$1)/'Всп лист'!$B$2,ROUNDUP(F35*(1-$T$1)/'Всп лист'!$C$3*'Всп лист'!$B$3*'Всп лист'!$B$4,0)),"-" )</f>
        <v>2062</v>
      </c>
      <c r="Y35" s="321" t="str">
        <f>IFERROR(IF('Установка скидки'!$M$1=FALSE,G35*(1-$T$1)/'Всп лист'!$B$2,ROUNDUP(G35*(1-$T$1)/'Всп лист'!$C$3*'Всп лист'!$B$3*'Всп лист'!$B$4,0)),"-" )</f>
        <v>-</v>
      </c>
      <c r="Z35" s="321" t="str">
        <f>IFERROR(IF('Установка скидки'!$M$1=FALSE,H35*(1-$T$1)/'Всп лист'!$B$2,ROUNDUP(H35*(1-$T$1)/'Всп лист'!$C$3*'Всп лист'!$B$3*'Всп лист'!$B$4,0)),"-" )</f>
        <v>-</v>
      </c>
      <c r="AA35" s="321" t="str">
        <f>IFERROR(IF('Установка скидки'!$M$1=FALSE,I35*(1-$T$1)/'Всп лист'!$B$2,ROUNDUP(I35*(1-$T$1)/'Всп лист'!$C$3*'Всп лист'!$B$3*'Всп лист'!$B$4,0)),"-" )</f>
        <v>-</v>
      </c>
      <c r="AB35" s="321" t="str">
        <f>IFERROR(IF('Установка скидки'!$M$1=FALSE,J35*(1-$T$1)/'Всп лист'!$B$2,ROUNDUP(J35*(1-$T$1)/'Всп лист'!$C$3*'Всп лист'!$B$3*'Всп лист'!$B$4,0)),"-" )</f>
        <v>-</v>
      </c>
      <c r="AC35" s="321" t="str">
        <f>IFERROR(IF('Установка скидки'!$M$1=FALSE,K35*(1-$T$1)/'Всп лист'!$B$2,ROUNDUP(K35*(1-$T$1)/'Всп лист'!$C$3*'Всп лист'!$B$3*'Всп лист'!$B$4,0)),"-" )</f>
        <v>-</v>
      </c>
      <c r="AD35" s="321" t="str">
        <f>IFERROR(IF('Установка скидки'!$M$1=FALSE,L35*(1-$T$1)/'Всп лист'!$B$2,ROUNDUP(L35*(1-$T$1)/'Всп лист'!$C$3*'Всп лист'!$B$3*'Всп лист'!$B$4,0)),"-" )</f>
        <v>-</v>
      </c>
      <c r="AE35" s="321" t="str">
        <f>IFERROR(IF('Установка скидки'!$M$1=FALSE,M35*(1-$T$1)/'Всп лист'!$B$2,ROUNDUP(M35*(1-$T$1)/'Всп лист'!$C$3*'Всп лист'!$B$3*'Всп лист'!$B$4,0)),"-" )</f>
        <v>-</v>
      </c>
      <c r="AF35" s="321" t="str">
        <f>IFERROR(IF('Установка скидки'!$M$1=FALSE,N35*(1-$T$1)/'Всп лист'!$B$2,ROUNDUP(N35*(1-$T$1)/'Всп лист'!$C$3*'Всп лист'!$B$3*'Всп лист'!$B$4,0)),"-" )</f>
        <v>-</v>
      </c>
      <c r="AG35" s="322" t="str">
        <f>IFERROR(IF('Установка скидки'!$M$1=FALSE,O35*(1-$T$1)/'Всп лист'!$B$2,ROUNDUP(O35*(1-$T$1)/'Всп лист'!$C$3*'Всп лист'!$B$3*'Всп лист'!$B$4,0)),"-" )</f>
        <v>-</v>
      </c>
      <c r="AI35" s="209"/>
    </row>
    <row r="36" spans="1:35" ht="21" customHeight="1" x14ac:dyDescent="0.25">
      <c r="A36" s="1158" t="s">
        <v>563</v>
      </c>
      <c r="B36" s="732">
        <v>248</v>
      </c>
      <c r="C36" s="733">
        <v>275</v>
      </c>
      <c r="D36" s="733">
        <v>294</v>
      </c>
      <c r="E36" s="733">
        <v>295</v>
      </c>
      <c r="F36" s="733">
        <v>308</v>
      </c>
      <c r="G36" s="1295" t="s">
        <v>0</v>
      </c>
      <c r="H36" s="733">
        <v>332</v>
      </c>
      <c r="I36" s="1295" t="s">
        <v>0</v>
      </c>
      <c r="J36" s="1295" t="s">
        <v>0</v>
      </c>
      <c r="K36" s="733">
        <v>378</v>
      </c>
      <c r="L36" s="733">
        <v>422</v>
      </c>
      <c r="M36" s="733">
        <v>472</v>
      </c>
      <c r="N36" s="733">
        <v>523</v>
      </c>
      <c r="O36" s="729">
        <v>664</v>
      </c>
      <c r="P36" s="207"/>
      <c r="Q36" s="207"/>
      <c r="R36" s="210"/>
      <c r="S36" s="335" t="s">
        <v>166</v>
      </c>
      <c r="T36" s="343">
        <f>IFERROR(IF('Установка скидки'!$M$1=FALSE,B36*(1-$T$1)/'Всп лист'!$B$2,ROUNDUP(B36*(1-$T$1)/'Всп лист'!$C$3*'Всп лист'!$B$3*'Всп лист'!$B$4,0)),"-" )</f>
        <v>248</v>
      </c>
      <c r="U36" s="337">
        <f>IFERROR(IF('Установка скидки'!$M$1=FALSE,C36*(1-$T$1)/'Всп лист'!$B$2,ROUNDUP(C36*(1-$T$1)/'Всп лист'!$C$3*'Всп лист'!$B$3*'Всп лист'!$B$4,0)),"-" )</f>
        <v>275</v>
      </c>
      <c r="V36" s="337">
        <f>IFERROR(IF('Установка скидки'!$M$1=FALSE,D36*(1-$T$1)/'Всп лист'!$B$2,ROUNDUP(D36*(1-$T$1)/'Всп лист'!$C$3*'Всп лист'!$B$3*'Всп лист'!$B$4,0)),"-" )</f>
        <v>294</v>
      </c>
      <c r="W36" s="337">
        <f>IFERROR(IF('Установка скидки'!$M$1=FALSE,E36*(1-$T$1)/'Всп лист'!$B$2,ROUNDUP(E36*(1-$T$1)/'Всп лист'!$C$3*'Всп лист'!$B$3*'Всп лист'!$B$4,0)),"-" )</f>
        <v>295</v>
      </c>
      <c r="X36" s="337">
        <f>IFERROR(IF('Установка скидки'!$M$1=FALSE,F36*(1-$T$1)/'Всп лист'!$B$2,ROUNDUP(F36*(1-$T$1)/'Всп лист'!$C$3*'Всп лист'!$B$3*'Всп лист'!$B$4,0)),"-" )</f>
        <v>308</v>
      </c>
      <c r="Y36" s="337" t="str">
        <f>IFERROR(IF('Установка скидки'!$M$1=FALSE,G36*(1-$T$1)/'Всп лист'!$B$2,ROUNDUP(G36*(1-$T$1)/'Всп лист'!$C$3*'Всп лист'!$B$3*'Всп лист'!$B$4,0)),"-" )</f>
        <v>-</v>
      </c>
      <c r="Z36" s="337">
        <f>IFERROR(IF('Установка скидки'!$M$1=FALSE,H36*(1-$T$1)/'Всп лист'!$B$2,ROUNDUP(H36*(1-$T$1)/'Всп лист'!$C$3*'Всп лист'!$B$3*'Всп лист'!$B$4,0)),"-" )</f>
        <v>332</v>
      </c>
      <c r="AA36" s="337" t="str">
        <f>IFERROR(IF('Установка скидки'!$M$1=FALSE,I36*(1-$T$1)/'Всп лист'!$B$2,ROUNDUP(I36*(1-$T$1)/'Всп лист'!$C$3*'Всп лист'!$B$3*'Всп лист'!$B$4,0)),"-" )</f>
        <v>-</v>
      </c>
      <c r="AB36" s="337" t="str">
        <f>IFERROR(IF('Установка скидки'!$M$1=FALSE,J36*(1-$T$1)/'Всп лист'!$B$2,ROUNDUP(J36*(1-$T$1)/'Всп лист'!$C$3*'Всп лист'!$B$3*'Всп лист'!$B$4,0)),"-" )</f>
        <v>-</v>
      </c>
      <c r="AC36" s="337">
        <f>IFERROR(IF('Установка скидки'!$M$1=FALSE,K36*(1-$T$1)/'Всп лист'!$B$2,ROUNDUP(K36*(1-$T$1)/'Всп лист'!$C$3*'Всп лист'!$B$3*'Всп лист'!$B$4,0)),"-" )</f>
        <v>378</v>
      </c>
      <c r="AD36" s="337">
        <f>IFERROR(IF('Установка скидки'!$M$1=FALSE,L36*(1-$T$1)/'Всп лист'!$B$2,ROUNDUP(L36*(1-$T$1)/'Всп лист'!$C$3*'Всп лист'!$B$3*'Всп лист'!$B$4,0)),"-" )</f>
        <v>422</v>
      </c>
      <c r="AE36" s="337">
        <f>IFERROR(IF('Установка скидки'!$M$1=FALSE,M36*(1-$T$1)/'Всп лист'!$B$2,ROUNDUP(M36*(1-$T$1)/'Всп лист'!$C$3*'Всп лист'!$B$3*'Всп лист'!$B$4,0)),"-" )</f>
        <v>472</v>
      </c>
      <c r="AF36" s="337">
        <f>IFERROR(IF('Установка скидки'!$M$1=FALSE,N36*(1-$T$1)/'Всп лист'!$B$2,ROUNDUP(N36*(1-$T$1)/'Всп лист'!$C$3*'Всп лист'!$B$3*'Всп лист'!$B$4,0)),"-" )</f>
        <v>523</v>
      </c>
      <c r="AG36" s="338">
        <f>IFERROR(IF('Установка скидки'!$M$1=FALSE,O36*(1-$T$1)/'Всп лист'!$B$2,ROUNDUP(O36*(1-$T$1)/'Всп лист'!$C$3*'Всп лист'!$B$3*'Всп лист'!$B$4,0)),"-" )</f>
        <v>664</v>
      </c>
      <c r="AI36" s="209"/>
    </row>
    <row r="37" spans="1:35" ht="21" customHeight="1" x14ac:dyDescent="0.25">
      <c r="A37" s="1157" t="s">
        <v>564</v>
      </c>
      <c r="B37" s="1296" t="s">
        <v>619</v>
      </c>
      <c r="C37" s="734">
        <v>302</v>
      </c>
      <c r="D37" s="734">
        <v>330</v>
      </c>
      <c r="E37" s="734">
        <v>332</v>
      </c>
      <c r="F37" s="734">
        <v>346</v>
      </c>
      <c r="G37" s="1294" t="s">
        <v>0</v>
      </c>
      <c r="H37" s="734">
        <v>374</v>
      </c>
      <c r="I37" s="734">
        <v>384</v>
      </c>
      <c r="J37" s="1294" t="s">
        <v>0</v>
      </c>
      <c r="K37" s="734">
        <v>390</v>
      </c>
      <c r="L37" s="734">
        <v>436</v>
      </c>
      <c r="M37" s="1294" t="s">
        <v>0</v>
      </c>
      <c r="N37" s="734">
        <v>540</v>
      </c>
      <c r="O37" s="1292" t="s">
        <v>0</v>
      </c>
      <c r="P37" s="207"/>
      <c r="Q37" s="207"/>
      <c r="R37" s="210"/>
      <c r="S37" s="319" t="s">
        <v>167</v>
      </c>
      <c r="T37" s="329" t="str">
        <f>IFERROR(IF('Установка скидки'!$M$1=FALSE,B37*(1-$T$1)/'Всп лист'!$B$2,ROUNDUP(B37*(1-$T$1)/'Всп лист'!$C$3*'Всп лист'!$B$3*'Всп лист'!$B$4,0)),"-" )</f>
        <v>-</v>
      </c>
      <c r="U37" s="321">
        <f>IFERROR(IF('Установка скидки'!$M$1=FALSE,C37*(1-$T$1)/'Всп лист'!$B$2,ROUNDUP(C37*(1-$T$1)/'Всп лист'!$C$3*'Всп лист'!$B$3*'Всп лист'!$B$4,0)),"-" )</f>
        <v>302</v>
      </c>
      <c r="V37" s="321">
        <f>IFERROR(IF('Установка скидки'!$M$1=FALSE,D37*(1-$T$1)/'Всп лист'!$B$2,ROUNDUP(D37*(1-$T$1)/'Всп лист'!$C$3*'Всп лист'!$B$3*'Всп лист'!$B$4,0)),"-" )</f>
        <v>330</v>
      </c>
      <c r="W37" s="321">
        <f>IFERROR(IF('Установка скидки'!$M$1=FALSE,E37*(1-$T$1)/'Всп лист'!$B$2,ROUNDUP(E37*(1-$T$1)/'Всп лист'!$C$3*'Всп лист'!$B$3*'Всп лист'!$B$4,0)),"-" )</f>
        <v>332</v>
      </c>
      <c r="X37" s="321">
        <f>IFERROR(IF('Установка скидки'!$M$1=FALSE,F37*(1-$T$1)/'Всп лист'!$B$2,ROUNDUP(F37*(1-$T$1)/'Всп лист'!$C$3*'Всп лист'!$B$3*'Всп лист'!$B$4,0)),"-" )</f>
        <v>346</v>
      </c>
      <c r="Y37" s="321" t="str">
        <f>IFERROR(IF('Установка скидки'!$M$1=FALSE,G37*(1-$T$1)/'Всп лист'!$B$2,ROUNDUP(G37*(1-$T$1)/'Всп лист'!$C$3*'Всп лист'!$B$3*'Всп лист'!$B$4,0)),"-" )</f>
        <v>-</v>
      </c>
      <c r="Z37" s="321">
        <f>IFERROR(IF('Установка скидки'!$M$1=FALSE,H37*(1-$T$1)/'Всп лист'!$B$2,ROUNDUP(H37*(1-$T$1)/'Всп лист'!$C$3*'Всп лист'!$B$3*'Всп лист'!$B$4,0)),"-" )</f>
        <v>374</v>
      </c>
      <c r="AA37" s="321">
        <f>IFERROR(IF('Установка скидки'!$M$1=FALSE,I37*(1-$T$1)/'Всп лист'!$B$2,ROUNDUP(I37*(1-$T$1)/'Всп лист'!$C$3*'Всп лист'!$B$3*'Всп лист'!$B$4,0)),"-" )</f>
        <v>384</v>
      </c>
      <c r="AB37" s="321" t="str">
        <f>IFERROR(IF('Установка скидки'!$M$1=FALSE,J37*(1-$T$1)/'Всп лист'!$B$2,ROUNDUP(J37*(1-$T$1)/'Всп лист'!$C$3*'Всп лист'!$B$3*'Всп лист'!$B$4,0)),"-" )</f>
        <v>-</v>
      </c>
      <c r="AC37" s="321">
        <f>IFERROR(IF('Установка скидки'!$M$1=FALSE,K37*(1-$T$1)/'Всп лист'!$B$2,ROUNDUP(K37*(1-$T$1)/'Всп лист'!$C$3*'Всп лист'!$B$3*'Всп лист'!$B$4,0)),"-" )</f>
        <v>390</v>
      </c>
      <c r="AD37" s="321">
        <f>IFERROR(IF('Установка скидки'!$M$1=FALSE,L37*(1-$T$1)/'Всп лист'!$B$2,ROUNDUP(L37*(1-$T$1)/'Всп лист'!$C$3*'Всп лист'!$B$3*'Всп лист'!$B$4,0)),"-" )</f>
        <v>436</v>
      </c>
      <c r="AE37" s="321" t="str">
        <f>IFERROR(IF('Установка скидки'!$M$1=FALSE,M37*(1-$T$1)/'Всп лист'!$B$2,ROUNDUP(M37*(1-$T$1)/'Всп лист'!$C$3*'Всп лист'!$B$3*'Всп лист'!$B$4,0)),"-" )</f>
        <v>-</v>
      </c>
      <c r="AF37" s="321">
        <f>IFERROR(IF('Установка скидки'!$M$1=FALSE,N37*(1-$T$1)/'Всп лист'!$B$2,ROUNDUP(N37*(1-$T$1)/'Всп лист'!$C$3*'Всп лист'!$B$3*'Всп лист'!$B$4,0)),"-" )</f>
        <v>540</v>
      </c>
      <c r="AG37" s="322" t="str">
        <f>IFERROR(IF('Установка скидки'!$M$1=FALSE,O37*(1-$T$1)/'Всп лист'!$B$2,ROUNDUP(O37*(1-$T$1)/'Всп лист'!$C$3*'Всп лист'!$B$3*'Всп лист'!$B$4,0)),"-" )</f>
        <v>-</v>
      </c>
      <c r="AI37" s="209"/>
    </row>
    <row r="38" spans="1:35" ht="21" customHeight="1" thickBot="1" x14ac:dyDescent="0.3">
      <c r="A38" s="1159" t="s">
        <v>565</v>
      </c>
      <c r="B38" s="735">
        <v>403</v>
      </c>
      <c r="C38" s="736">
        <v>408</v>
      </c>
      <c r="D38" s="736">
        <v>445</v>
      </c>
      <c r="E38" s="736">
        <v>447</v>
      </c>
      <c r="F38" s="736">
        <v>466</v>
      </c>
      <c r="G38" s="1297" t="s">
        <v>0</v>
      </c>
      <c r="H38" s="736">
        <v>473</v>
      </c>
      <c r="I38" s="736">
        <v>495</v>
      </c>
      <c r="J38" s="736">
        <v>512</v>
      </c>
      <c r="K38" s="736">
        <v>531</v>
      </c>
      <c r="L38" s="736">
        <v>541</v>
      </c>
      <c r="M38" s="736">
        <v>605</v>
      </c>
      <c r="N38" s="736">
        <v>670</v>
      </c>
      <c r="O38" s="737">
        <v>851</v>
      </c>
      <c r="P38" s="207"/>
      <c r="Q38" s="207"/>
      <c r="R38" s="210"/>
      <c r="S38" s="1160" t="s">
        <v>413</v>
      </c>
      <c r="T38" s="1161">
        <f>IFERROR(IF('Установка скидки'!$M$1=FALSE,B38*(1-$T$1)/'Всп лист'!$B$2,ROUNDUP(B38*(1-$T$1)/'Всп лист'!$C$3*'Всп лист'!$B$3*'Всп лист'!$B$4,0)),"-" )</f>
        <v>403</v>
      </c>
      <c r="U38" s="1162">
        <f>IFERROR(IF('Установка скидки'!$M$1=FALSE,C38*(1-$T$1)/'Всп лист'!$B$2,ROUNDUP(C38*(1-$T$1)/'Всп лист'!$C$3*'Всп лист'!$B$3*'Всп лист'!$B$4,0)),"-" )</f>
        <v>408</v>
      </c>
      <c r="V38" s="1162">
        <f>IFERROR(IF('Установка скидки'!$M$1=FALSE,D38*(1-$T$1)/'Всп лист'!$B$2,ROUNDUP(D38*(1-$T$1)/'Всп лист'!$C$3*'Всп лист'!$B$3*'Всп лист'!$B$4,0)),"-" )</f>
        <v>445</v>
      </c>
      <c r="W38" s="1163">
        <f>IFERROR(IF('Установка скидки'!$M$1=FALSE,E38*(1-$T$1)/'Всп лист'!$B$2,ROUNDUP(E38*(1-$T$1)/'Всп лист'!$C$3*'Всп лист'!$B$3*'Всп лист'!$B$4,0)),"-" )</f>
        <v>447</v>
      </c>
      <c r="X38" s="1163">
        <f>IFERROR(IF('Установка скидки'!$M$1=FALSE,F38*(1-$T$1)/'Всп лист'!$B$2,ROUNDUP(F38*(1-$T$1)/'Всп лист'!$C$3*'Всп лист'!$B$3*'Всп лист'!$B$4,0)),"-" )</f>
        <v>466</v>
      </c>
      <c r="Y38" s="1163" t="str">
        <f>IFERROR(IF('Установка скидки'!$M$1=FALSE,G38*(1-$T$1)/'Всп лист'!$B$2,ROUNDUP(G38*(1-$T$1)/'Всп лист'!$C$3*'Всп лист'!$B$3*'Всп лист'!$B$4,0)),"-" )</f>
        <v>-</v>
      </c>
      <c r="Z38" s="1163">
        <f>IFERROR(IF('Установка скидки'!$M$1=FALSE,H38*(1-$T$1)/'Всп лист'!$B$2,ROUNDUP(H38*(1-$T$1)/'Всп лист'!$C$3*'Всп лист'!$B$3*'Всп лист'!$B$4,0)),"-" )</f>
        <v>473</v>
      </c>
      <c r="AA38" s="1163">
        <f>IFERROR(IF('Установка скидки'!$M$1=FALSE,I38*(1-$T$1)/'Всп лист'!$B$2,ROUNDUP(I38*(1-$T$1)/'Всп лист'!$C$3*'Всп лист'!$B$3*'Всп лист'!$B$4,0)),"-" )</f>
        <v>495</v>
      </c>
      <c r="AB38" s="1163">
        <f>IFERROR(IF('Установка скидки'!$M$1=FALSE,J38*(1-$T$1)/'Всп лист'!$B$2,ROUNDUP(J38*(1-$T$1)/'Всп лист'!$C$3*'Всп лист'!$B$3*'Всп лист'!$B$4,0)),"-" )</f>
        <v>512</v>
      </c>
      <c r="AC38" s="1163">
        <f>IFERROR(IF('Установка скидки'!$M$1=FALSE,K38*(1-$T$1)/'Всп лист'!$B$2,ROUNDUP(K38*(1-$T$1)/'Всп лист'!$C$3*'Всп лист'!$B$3*'Всп лист'!$B$4,0)),"-" )</f>
        <v>531</v>
      </c>
      <c r="AD38" s="1163">
        <f>IFERROR(IF('Установка скидки'!$M$1=FALSE,L38*(1-$T$1)/'Всп лист'!$B$2,ROUNDUP(L38*(1-$T$1)/'Всп лист'!$C$3*'Всп лист'!$B$3*'Всп лист'!$B$4,0)),"-" )</f>
        <v>541</v>
      </c>
      <c r="AE38" s="1163">
        <f>IFERROR(IF('Установка скидки'!$M$1=FALSE,M38*(1-$T$1)/'Всп лист'!$B$2,ROUNDUP(M38*(1-$T$1)/'Всп лист'!$C$3*'Всп лист'!$B$3*'Всп лист'!$B$4,0)),"-" )</f>
        <v>605</v>
      </c>
      <c r="AF38" s="1163">
        <f>IFERROR(IF('Установка скидки'!$M$1=FALSE,N38*(1-$T$1)/'Всп лист'!$B$2,ROUNDUP(N38*(1-$T$1)/'Всп лист'!$C$3*'Всп лист'!$B$3*'Всп лист'!$B$4,0)),"-" )</f>
        <v>670</v>
      </c>
      <c r="AG38" s="1164">
        <f>IFERROR(IF('Установка скидки'!$M$1=FALSE,O38*(1-$T$1)/'Всп лист'!$B$2,ROUNDUP(O38*(1-$T$1)/'Всп лист'!$C$3*'Всп лист'!$B$3*'Всп лист'!$B$4,0)),"-" )</f>
        <v>851</v>
      </c>
      <c r="AI38" s="209"/>
    </row>
    <row r="39" spans="1:35" ht="13.5" customHeight="1" x14ac:dyDescent="0.2">
      <c r="A39" s="214"/>
      <c r="B39" s="215"/>
      <c r="C39" s="216"/>
      <c r="D39" s="216"/>
      <c r="E39" s="216"/>
      <c r="F39" s="216"/>
      <c r="G39" s="216"/>
      <c r="H39" s="216"/>
      <c r="I39" s="216"/>
      <c r="S39" s="214"/>
      <c r="T39" s="215"/>
      <c r="U39" s="216"/>
      <c r="V39" s="216"/>
      <c r="W39" s="216"/>
      <c r="X39" s="216"/>
      <c r="Y39" s="216"/>
      <c r="Z39" s="216"/>
      <c r="AA39" s="216"/>
    </row>
    <row r="40" spans="1:35" ht="18" customHeight="1" x14ac:dyDescent="0.25">
      <c r="A40" s="217" t="s">
        <v>47</v>
      </c>
      <c r="B40" s="190"/>
      <c r="C40" s="190"/>
      <c r="D40" s="190"/>
      <c r="E40" s="190"/>
      <c r="F40" s="218"/>
      <c r="G40" s="219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1"/>
      <c r="S40" s="222" t="s">
        <v>47</v>
      </c>
      <c r="T40" s="222"/>
      <c r="U40" s="222"/>
      <c r="V40" s="218"/>
      <c r="W40" s="211"/>
      <c r="X40" s="222"/>
      <c r="Y40" s="222"/>
      <c r="Z40" s="222"/>
      <c r="AA40" s="223"/>
      <c r="AB40" s="222"/>
      <c r="AC40" s="222"/>
      <c r="AD40" s="222"/>
      <c r="AE40" s="222"/>
      <c r="AF40" s="222"/>
      <c r="AG40" s="224"/>
    </row>
    <row r="41" spans="1:35" ht="24.75" customHeight="1" x14ac:dyDescent="0.25">
      <c r="A41" s="225" t="s">
        <v>19</v>
      </c>
      <c r="B41" s="190"/>
      <c r="C41" s="190"/>
      <c r="D41" s="190"/>
      <c r="E41" s="190"/>
      <c r="F41" s="1504"/>
      <c r="G41" s="1505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6"/>
      <c r="S41" s="227" t="s">
        <v>168</v>
      </c>
      <c r="T41" s="228"/>
      <c r="U41" s="228"/>
      <c r="V41" s="1504"/>
      <c r="W41" s="1505"/>
      <c r="X41" s="228"/>
      <c r="Y41" s="228"/>
      <c r="Z41" s="228"/>
      <c r="AA41" s="223"/>
      <c r="AB41" s="86"/>
      <c r="AC41" s="86"/>
      <c r="AD41" s="86"/>
      <c r="AE41" s="86"/>
      <c r="AF41" s="86"/>
      <c r="AG41" s="127"/>
    </row>
    <row r="42" spans="1:35" ht="11.25" customHeight="1" x14ac:dyDescent="0.2">
      <c r="A42" s="225"/>
      <c r="B42" s="190"/>
      <c r="C42" s="190"/>
      <c r="D42" s="190"/>
      <c r="E42" s="190"/>
      <c r="F42" s="229"/>
      <c r="G42" s="23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6"/>
      <c r="S42" s="231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</row>
    <row r="43" spans="1:35" ht="14.25" customHeight="1" x14ac:dyDescent="0.2">
      <c r="A43" s="229"/>
      <c r="B43" s="229"/>
      <c r="C43" s="229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6"/>
      <c r="S43" s="232" t="s">
        <v>20</v>
      </c>
      <c r="T43" s="232"/>
      <c r="U43" s="232"/>
      <c r="V43" s="232"/>
      <c r="W43" s="232"/>
      <c r="X43" s="232"/>
      <c r="Y43" s="232"/>
      <c r="Z43" s="232"/>
      <c r="AA43" s="232"/>
      <c r="AB43" s="232"/>
      <c r="AC43" s="232"/>
      <c r="AD43" s="232"/>
      <c r="AE43" s="232"/>
      <c r="AF43" s="232"/>
      <c r="AG43" s="232"/>
    </row>
    <row r="44" spans="1:35" ht="4.5" customHeight="1" x14ac:dyDescent="0.2">
      <c r="A44" s="1506" t="s">
        <v>42</v>
      </c>
      <c r="B44" s="1507"/>
      <c r="C44" s="1507"/>
      <c r="D44" s="1507"/>
      <c r="E44" s="1507"/>
      <c r="F44" s="1507"/>
      <c r="G44" s="1507"/>
      <c r="H44" s="1507"/>
      <c r="I44" s="1507"/>
      <c r="J44" s="1507"/>
      <c r="K44" s="1507"/>
      <c r="L44" s="1507"/>
      <c r="M44" s="1507"/>
      <c r="N44" s="1507"/>
      <c r="O44" s="1507"/>
      <c r="P44" s="220"/>
      <c r="Q44" s="220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</row>
    <row r="45" spans="1:35" ht="12.75" x14ac:dyDescent="0.2">
      <c r="A45" s="1507"/>
      <c r="B45" s="1507"/>
      <c r="C45" s="1507"/>
      <c r="D45" s="1507"/>
      <c r="E45" s="1507"/>
      <c r="F45" s="1507"/>
      <c r="G45" s="1507"/>
      <c r="H45" s="1507"/>
      <c r="I45" s="1507"/>
      <c r="J45" s="1507"/>
      <c r="K45" s="1507"/>
      <c r="L45" s="1507"/>
      <c r="M45" s="1507"/>
      <c r="N45" s="1507"/>
      <c r="O45" s="1507"/>
      <c r="P45" s="220"/>
      <c r="Q45" s="220"/>
      <c r="S45" s="233" t="s">
        <v>12</v>
      </c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</row>
    <row r="46" spans="1:35" ht="12.75" x14ac:dyDescent="0.2">
      <c r="A46" s="1506" t="s">
        <v>43</v>
      </c>
      <c r="B46" s="1507"/>
      <c r="C46" s="1507"/>
      <c r="D46" s="1507"/>
      <c r="E46" s="1507"/>
      <c r="F46" s="1507"/>
      <c r="G46" s="1507"/>
      <c r="H46" s="1507"/>
      <c r="I46" s="1507"/>
      <c r="J46" s="1507"/>
      <c r="K46" s="1507"/>
      <c r="L46" s="1507"/>
      <c r="M46" s="1507"/>
      <c r="N46" s="1507"/>
      <c r="O46" s="1507"/>
      <c r="P46" s="220"/>
      <c r="Q46" s="220"/>
      <c r="S46" s="233" t="s">
        <v>14</v>
      </c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</row>
    <row r="47" spans="1:35" ht="12.75" x14ac:dyDescent="0.2">
      <c r="A47" s="1507"/>
      <c r="B47" s="1507"/>
      <c r="C47" s="1507"/>
      <c r="D47" s="1507"/>
      <c r="E47" s="1507"/>
      <c r="F47" s="1507"/>
      <c r="G47" s="1507"/>
      <c r="H47" s="1507"/>
      <c r="I47" s="1507"/>
      <c r="J47" s="1507"/>
      <c r="K47" s="1507"/>
      <c r="L47" s="1507"/>
      <c r="M47" s="1507"/>
      <c r="N47" s="1507"/>
      <c r="O47" s="1507"/>
      <c r="P47" s="220"/>
      <c r="Q47" s="220"/>
      <c r="R47" s="220"/>
      <c r="S47" s="233" t="s">
        <v>15</v>
      </c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</row>
    <row r="48" spans="1:35" ht="12.75" x14ac:dyDescent="0.2">
      <c r="A48" s="1507"/>
      <c r="B48" s="1507"/>
      <c r="C48" s="1507"/>
      <c r="D48" s="1507"/>
      <c r="E48" s="1507"/>
      <c r="F48" s="1507"/>
      <c r="G48" s="1507"/>
      <c r="H48" s="1507"/>
      <c r="I48" s="1507"/>
      <c r="J48" s="1507"/>
      <c r="K48" s="1507"/>
      <c r="L48" s="1507"/>
      <c r="M48" s="1507"/>
      <c r="N48" s="1507"/>
      <c r="O48" s="1507"/>
      <c r="P48" s="220"/>
      <c r="Q48" s="220"/>
      <c r="R48" s="220"/>
      <c r="S48" s="233" t="s">
        <v>16</v>
      </c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</row>
    <row r="49" spans="1:33" ht="23.25" customHeight="1" x14ac:dyDescent="0.2">
      <c r="A49" s="1507" t="s">
        <v>44</v>
      </c>
      <c r="B49" s="1507"/>
      <c r="C49" s="1507"/>
      <c r="D49" s="1507"/>
      <c r="E49" s="1507"/>
      <c r="F49" s="1507"/>
      <c r="G49" s="1507"/>
      <c r="H49" s="1507"/>
      <c r="I49" s="1507"/>
      <c r="J49" s="1507"/>
      <c r="K49" s="1507"/>
      <c r="L49" s="1507"/>
      <c r="M49" s="1507"/>
      <c r="N49" s="1507"/>
      <c r="O49" s="1507"/>
      <c r="P49" s="220"/>
      <c r="Q49" s="220"/>
      <c r="R49" s="220"/>
      <c r="S49" s="1508" t="s">
        <v>17</v>
      </c>
      <c r="T49" s="1508"/>
      <c r="U49" s="1508"/>
      <c r="V49" s="1508"/>
      <c r="W49" s="1508"/>
      <c r="X49" s="1508"/>
      <c r="Y49" s="1508"/>
      <c r="Z49" s="1508"/>
      <c r="AA49" s="1508"/>
      <c r="AB49" s="1508"/>
      <c r="AC49" s="1508"/>
      <c r="AD49" s="1508"/>
      <c r="AE49" s="1508"/>
      <c r="AF49" s="1508"/>
      <c r="AG49" s="1508"/>
    </row>
    <row r="50" spans="1:33" ht="23.25" customHeight="1" x14ac:dyDescent="0.2">
      <c r="S50" s="1391" t="s">
        <v>34</v>
      </c>
      <c r="T50" s="1391"/>
      <c r="U50" s="1391"/>
      <c r="V50" s="1391"/>
      <c r="W50" s="1391"/>
      <c r="X50" s="1391"/>
      <c r="Y50" s="1391"/>
      <c r="Z50" s="1391"/>
      <c r="AA50" s="1391"/>
      <c r="AB50" s="1391"/>
      <c r="AC50" s="1391"/>
      <c r="AD50" s="1391"/>
      <c r="AE50" s="1391"/>
      <c r="AF50" s="1391"/>
      <c r="AG50" s="1391"/>
    </row>
  </sheetData>
  <sheetProtection algorithmName="SHA-512" hashValue="l3W7VXDzZQR+ROye0O7UZlP42LIMGbBNoBupRg2Iz9VAOq8eLfUmKA/eSRuGv02HOGxF8+ErOM5dLEZsoOD0uQ==" saltValue="i5jpFq5olvPMooH3pWYZeQ==" spinCount="100000" sheet="1" objects="1" scenarios="1"/>
  <protectedRanges>
    <protectedRange sqref="A5 V6 A19:A39 A15:A16 B39 A7:Q7 S19:U19 D6 A8:A12 S5 S10:U12 S20:S39 T29:U29 S15:S16 S8:T9 T31:U31 T39 T15:U15 S7:AG7 T27:X27" name="Диапазон1_2_2_1"/>
    <protectedRange sqref="R16:R17 Z30 V16:X16 V14:X14 Z14 Z16 AC16:AF16 W30:X30 AC14:AG14 V29:AD29 AF33 V18 AC30 U8:U9 Y8:Y9 AA8:AB9 AE30:AG30 AG13 R13:R14" name="Диапазон1_2_6_1_1"/>
    <protectedRange sqref="Y27:AG27" name="Диапазон1_20_1_1"/>
    <protectedRange sqref="W32:X32 V31:AF31 Z32 AC32 AE32:AG32" name="Диапазон1_1_4_1_1"/>
    <protectedRange sqref="AC8:AF9 V8:X9 Z8:Z9" name="Диапазон1_3_6_1_1"/>
    <protectedRange sqref="V19:W19 Y19:AF19 V10:AF12" name="Диапазон1_6_4_1_1"/>
    <protectedRange sqref="C39:I39 U39:AA39 AE36:AF36 V36:X38 Z38 AE38:AF38 Z36 AC36 AC38" name="Диапазон1_2_10_4_1_1"/>
    <protectedRange sqref="B5:B6 S2:T4 A6 T5:T6 A2:B4 S6" name="Диапазон1_2_1_1_1"/>
    <protectedRange sqref="A44:I46" name="Диапазон1_18_1_1"/>
    <protectedRange sqref="V33:X33 T14:U14 Y14 Y16 T32:V32 AA14:AB14 AA16:AB16 U21 U24 AG15 AG20 AG31 AG33 AE33 AG37 Y38 Y36 AA36:AB36 AA38:AB38 AD38 AD36 T16:U16 T28:V28 AF29:AG29 Z33 AC33 AG22:AG23 W17:AG17 T18:U18 AG25:AG26 T34:T35" name="Диапазон1_8"/>
    <protectedRange sqref="V2:AA3 U3 D2:I3 C3" name="Диапазон1_1_2_1_1"/>
    <protectedRange sqref="A17:A18 S17:S18" name="Диапазон1_2_2_1_2"/>
    <protectedRange sqref="U23:V23 U25:V26 T22:Y22 AA22 AC22:AE22" name="Диапазон1_2_2_1_3"/>
    <protectedRange sqref="W24:X24 Z24 V21:X21 AC21 AE29 AF20 AC24 AF37 AE21:AF21 Z37:AB37 AE23:AF24 AF22 Z21:Z22 T20 V20 T23 W23 T25:T26 AF25:AF26 Z25:AB26 Y25 AB22" name="Диапазон1_2_6_1_1_2"/>
    <protectedRange sqref="T24 T21 V24 AD21 AC37:AD37 U20 Y24 AA24:AB24 X23:AD23 AD24 AA20:AA21 AB20:AE20 AB21 Y21 W26:Y26 AC25:AE26 W20:Z20 W25:X25" name="Диапазон1_8_2"/>
    <protectedRange sqref="W28:AF28" name="Диапазон1_2_6_1_1_3"/>
    <protectedRange sqref="Y32 AA32:AB32 AD32" name="Диапазон1_2_6_1_1_5"/>
    <protectedRange sqref="T30:V30" name="Диапазон1_8_3"/>
    <protectedRange sqref="Y30 AA30:AB30 AD30" name="Диапазон1_2_6_1_1_4_2"/>
    <protectedRange sqref="AC34:AC35 Z34:AA35 X34:X35" name="Диапазон1_8_4"/>
    <protectedRange sqref="AA33:AB33 AD33 T33:U33 U34:W35 AB34:AB35 AD34:AE35 Y33:Y35 Y37 AE37" name="Диапазон1_2_10_4_1_1_1_1"/>
    <protectedRange sqref="B43:C43 F40:G42 A40:A43" name="Диапазон1_2_2_1_1"/>
    <protectedRange sqref="H41:M42 M40:Q40 E43:J43 M43:Q43 H40:J40" name="Диапазон1_2_6_1_1_1"/>
    <protectedRange sqref="V40:W41" name="Диапазон1_2_2_1_1_1"/>
    <protectedRange sqref="B29:C29 B8:B9 B31:C31 B15:C15 B27:F27 B10:C12 B19:C19" name="Диапазон1_2_2_1_5_2"/>
    <protectedRange sqref="H30 D16:F16 D14:F14 H14 H16 K16:N16 E30:F30 K14:O14 D29:L29 N33 D18 K30 C8:C9 G8:G9 I8:J9 M30:O30 O13" name="Диапазон1_2_6_1_1_6_2"/>
    <protectedRange sqref="G27:O27" name="Диапазон1_20_1_1_2_2"/>
    <protectedRange sqref="E32:F32 D31:N31 H32 K32 M32:O32" name="Диапазон1_1_4_1_1_2_2"/>
    <protectedRange sqref="K8:N9 D8:F9 H8:H9" name="Диапазон1_3_6_1_1_2_2"/>
    <protectedRange sqref="D10:N12 D19 G19:N19" name="Диапазон1_6_4_1_1_2_2"/>
    <protectedRange sqref="M36:N36 H38 M38:N38 H36 K36 K38 D36:F38" name="Диапазон1_2_10_4_1_1_2_2"/>
    <protectedRange sqref="D33:F33 B14:C14 G14 G16 B32:D32 I14:J14 I16:J16 C21 C24 O15 O20 O31 O33 M33 O37 B34:B35 G38 G36 I36:J36 I38:J38 L38 L36 B16:C16 B28:D28 N29:O29 H33 K33 O22:O23 E17:O17 B18:C18 O25:O26 C26" name="Диапазон1_8_5_2"/>
    <protectedRange sqref="C25:D25 C22:D23 E22:F22" name="Диапазон1_2_2_1_3_2_2"/>
    <protectedRange sqref="B25 E24:F24 H24 D21:F21 H21 K21 M29 N20 N25:N26 K24 N37 H25:J25 M21:N21 H37:J37 M24:N24 H22:J22 B20 D20 B22:B23 E23 N22 H26 E26" name="Диапазон1_2_6_1_1_2_2_2"/>
    <protectedRange sqref="B24 B21 D24 L21 E25:G25 G37 K37:M37 C20 G24 I24:J24 L24 I20:I21 J20:M20 J21 G21:G22 K22:M22 E20:H20 F23:N23 K25:M25 B26 D26 F26:G26 I26:M26" name="Диапазон1_8_2_2_2"/>
    <protectedRange sqref="E28:N28" name="Диапазон1_2_6_1_1_3_2_2"/>
    <protectedRange sqref="G32 I32:J32 L32" name="Диапазон1_2_6_1_1_5_2_2"/>
    <protectedRange sqref="B30:D30" name="Диапазон1_8_3_2_2"/>
    <protectedRange sqref="G30 I30:J30 L30" name="Диапазон1_2_6_1_1_4_2_2_2"/>
    <protectedRange sqref="K34:K35 H34:I35 F34:F35" name="Диапазон1_8_4_2_2"/>
    <protectedRange sqref="C34:E35 J34:J35 L34:M35 G33:G35 I33:J33 L33 B33:C33" name="Диапазон1_2_10_4_1_1_1_1_2_2"/>
  </protectedRanges>
  <mergeCells count="9">
    <mergeCell ref="M3:O4"/>
    <mergeCell ref="AE3:AG4"/>
    <mergeCell ref="S50:AG50"/>
    <mergeCell ref="F41:G41"/>
    <mergeCell ref="V41:W41"/>
    <mergeCell ref="A44:O45"/>
    <mergeCell ref="A46:O48"/>
    <mergeCell ref="A49:O49"/>
    <mergeCell ref="S49:AG49"/>
  </mergeCells>
  <pageMargins left="0.51181102362204722" right="0" top="0.19685039370078741" bottom="0" header="0.31496062992125984" footer="0.31496062992125984"/>
  <pageSetup paperSize="9" scale="5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AH58"/>
  <sheetViews>
    <sheetView tabSelected="1" topLeftCell="Q1" zoomScale="80" zoomScaleNormal="80" workbookViewId="0">
      <pane ySplit="6" topLeftCell="A15" activePane="bottomLeft" state="frozen"/>
      <selection activeCell="Q1" sqref="Q1"/>
      <selection pane="bottomLeft" activeCell="R30" sqref="R30"/>
    </sheetView>
  </sheetViews>
  <sheetFormatPr defaultColWidth="9.140625" defaultRowHeight="15" outlineLevelCol="1" x14ac:dyDescent="0.25"/>
  <cols>
    <col min="1" max="1" width="60.140625" style="223" hidden="1" customWidth="1" outlineLevel="1"/>
    <col min="2" max="2" width="9.140625" style="223" hidden="1" customWidth="1" outlineLevel="1"/>
    <col min="3" max="5" width="10.42578125" style="223" hidden="1" customWidth="1" outlineLevel="1"/>
    <col min="6" max="6" width="11.28515625" style="223" hidden="1" customWidth="1" outlineLevel="1"/>
    <col min="7" max="7" width="10.42578125" style="223" hidden="1" customWidth="1" outlineLevel="1"/>
    <col min="8" max="8" width="15" style="223" hidden="1" customWidth="1" outlineLevel="1"/>
    <col min="9" max="9" width="10.42578125" style="223" hidden="1" customWidth="1" outlineLevel="1"/>
    <col min="10" max="10" width="15" style="223" hidden="1" customWidth="1" outlineLevel="1"/>
    <col min="11" max="11" width="11.7109375" style="223" hidden="1" customWidth="1" outlineLevel="1"/>
    <col min="12" max="13" width="10.42578125" style="223" hidden="1" customWidth="1" outlineLevel="1"/>
    <col min="14" max="14" width="15" style="223" hidden="1" customWidth="1" outlineLevel="1"/>
    <col min="15" max="15" width="10.42578125" style="223" hidden="1" customWidth="1" outlineLevel="1"/>
    <col min="16" max="16" width="2.85546875" style="223" hidden="1" customWidth="1" outlineLevel="1"/>
    <col min="17" max="17" width="3.5703125" style="223" customWidth="1" collapsed="1"/>
    <col min="18" max="18" width="67.85546875" style="223" customWidth="1"/>
    <col min="19" max="19" width="9.28515625" style="223" bestFit="1" customWidth="1"/>
    <col min="20" max="21" width="10.5703125" style="223" bestFit="1" customWidth="1"/>
    <col min="22" max="25" width="9.7109375" style="223" bestFit="1" customWidth="1"/>
    <col min="26" max="26" width="9.7109375" style="223" hidden="1" customWidth="1"/>
    <col min="27" max="31" width="9.7109375" style="223" bestFit="1" customWidth="1"/>
    <col min="32" max="32" width="10.140625" style="223" bestFit="1" customWidth="1"/>
    <col min="33" max="16384" width="9.140625" style="223"/>
  </cols>
  <sheetData>
    <row r="1" spans="1:34" ht="21.75" customHeight="1" x14ac:dyDescent="0.3">
      <c r="R1" s="82" t="s">
        <v>139</v>
      </c>
      <c r="S1" s="83">
        <f>'Установка скидки'!$G$11</f>
        <v>0</v>
      </c>
      <c r="AC1" s="639" t="str">
        <f>IF('Установка скидки'!$M$1=FALSE,'Всп лист'!$A$7,'Всп лист'!$A$8)</f>
        <v>Цены указаны в руб. с НДС</v>
      </c>
    </row>
    <row r="5" spans="1:34" ht="31.5" customHeight="1" thickBot="1" x14ac:dyDescent="0.4">
      <c r="A5" s="1510" t="s">
        <v>169</v>
      </c>
      <c r="B5" s="1510"/>
      <c r="C5" s="1510"/>
      <c r="D5" s="1510"/>
      <c r="E5" s="1510"/>
      <c r="F5" s="1510"/>
      <c r="G5" s="1510"/>
      <c r="H5" s="1510"/>
      <c r="I5" s="1510"/>
      <c r="J5" s="1510"/>
      <c r="K5" s="1510"/>
      <c r="L5" s="1510"/>
      <c r="M5" s="1510"/>
      <c r="N5" s="1510"/>
      <c r="O5" s="1510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4"/>
    </row>
    <row r="6" spans="1:34" s="235" customFormat="1" ht="26.25" customHeight="1" thickBot="1" x14ac:dyDescent="0.25">
      <c r="A6" s="1165" t="s">
        <v>170</v>
      </c>
      <c r="B6" s="1166" t="s">
        <v>1</v>
      </c>
      <c r="C6" s="1167" t="s">
        <v>49</v>
      </c>
      <c r="D6" s="1167" t="s">
        <v>2</v>
      </c>
      <c r="E6" s="1167" t="s">
        <v>3</v>
      </c>
      <c r="F6" s="1167" t="s">
        <v>205</v>
      </c>
      <c r="G6" s="1167" t="s">
        <v>4</v>
      </c>
      <c r="H6" s="1167" t="s">
        <v>206</v>
      </c>
      <c r="I6" s="1167" t="s">
        <v>5</v>
      </c>
      <c r="J6" s="1167" t="s">
        <v>207</v>
      </c>
      <c r="K6" s="1167" t="s">
        <v>6</v>
      </c>
      <c r="L6" s="1167" t="s">
        <v>7</v>
      </c>
      <c r="M6" s="1167" t="s">
        <v>8</v>
      </c>
      <c r="N6" s="1167" t="s">
        <v>208</v>
      </c>
      <c r="O6" s="1168" t="s">
        <v>10</v>
      </c>
      <c r="R6" s="482" t="s">
        <v>170</v>
      </c>
      <c r="S6" s="484" t="s">
        <v>1</v>
      </c>
      <c r="T6" s="236" t="s">
        <v>49</v>
      </c>
      <c r="U6" s="236" t="s">
        <v>2</v>
      </c>
      <c r="V6" s="236" t="s">
        <v>3</v>
      </c>
      <c r="W6" s="236" t="s">
        <v>205</v>
      </c>
      <c r="X6" s="236" t="s">
        <v>4</v>
      </c>
      <c r="Y6" s="236" t="s">
        <v>206</v>
      </c>
      <c r="Z6" s="236" t="s">
        <v>5</v>
      </c>
      <c r="AA6" s="236" t="s">
        <v>207</v>
      </c>
      <c r="AB6" s="236" t="s">
        <v>6</v>
      </c>
      <c r="AC6" s="236" t="s">
        <v>7</v>
      </c>
      <c r="AD6" s="236" t="s">
        <v>8</v>
      </c>
      <c r="AE6" s="236" t="s">
        <v>208</v>
      </c>
      <c r="AF6" s="237" t="s">
        <v>10</v>
      </c>
    </row>
    <row r="7" spans="1:34" ht="21" customHeight="1" x14ac:dyDescent="0.25">
      <c r="A7" s="1169" t="s">
        <v>456</v>
      </c>
      <c r="B7" s="1298" t="s">
        <v>0</v>
      </c>
      <c r="C7" s="738">
        <v>1405</v>
      </c>
      <c r="D7" s="738">
        <v>1456</v>
      </c>
      <c r="E7" s="738">
        <v>1487</v>
      </c>
      <c r="F7" s="738">
        <v>1510</v>
      </c>
      <c r="G7" s="738">
        <v>1490</v>
      </c>
      <c r="H7" s="738">
        <v>1519</v>
      </c>
      <c r="I7" s="1298" t="s">
        <v>0</v>
      </c>
      <c r="J7" s="738">
        <v>1524</v>
      </c>
      <c r="K7" s="738">
        <v>1595</v>
      </c>
      <c r="L7" s="738">
        <v>2094</v>
      </c>
      <c r="M7" s="738">
        <v>2121</v>
      </c>
      <c r="N7" s="738">
        <v>2246</v>
      </c>
      <c r="O7" s="739">
        <v>2887</v>
      </c>
      <c r="R7" s="483" t="s">
        <v>456</v>
      </c>
      <c r="S7" s="485" t="str">
        <f>IFERROR(IF('Установка скидки'!$M$1=FALSE,B7*(1-$S$1)/'Всп лист'!$B$2,ROUNDUP(B7*(1-$S$1)/'Всп лист'!$C$3*'Всп лист'!$B$3*'Всп лист'!$B$4,0)),"-" )</f>
        <v>-</v>
      </c>
      <c r="T7" s="362">
        <f>IFERROR(IF('Установка скидки'!$M$1=FALSE,C7*(1-$S$1)/'Всп лист'!$B$2,ROUNDUP(C7*(1-$S$1)/'Всп лист'!$C$3*'Всп лист'!$B$3*'Всп лист'!$B$4,0)),"-" )</f>
        <v>1405</v>
      </c>
      <c r="U7" s="362">
        <f>IFERROR(IF('Установка скидки'!$M$1=FALSE,D7*(1-$S$1)/'Всп лист'!$B$2,ROUNDUP(D7*(1-$S$1)/'Всп лист'!$C$3*'Всп лист'!$B$3*'Всп лист'!$B$4,0)),"-" )</f>
        <v>1456</v>
      </c>
      <c r="V7" s="362">
        <f>IFERROR(IF('Установка скидки'!$M$1=FALSE,E7*(1-$S$1)/'Всп лист'!$B$2,ROUNDUP(E7*(1-$S$1)/'Всп лист'!$C$3*'Всп лист'!$B$3*'Всп лист'!$B$4,0)),"-" )</f>
        <v>1487</v>
      </c>
      <c r="W7" s="362">
        <f>IFERROR(IF('Установка скидки'!$M$1=FALSE,F7*(1-$S$1)/'Всп лист'!$B$2,ROUNDUP(F7*(1-$S$1)/'Всп лист'!$C$3*'Всп лист'!$B$3*'Всп лист'!$B$4,0)),"-" )</f>
        <v>1510</v>
      </c>
      <c r="X7" s="362">
        <f>IFERROR(IF('Установка скидки'!$M$1=FALSE,G7*(1-$S$1)/'Всп лист'!$B$2,ROUNDUP(G7*(1-$S$1)/'Всп лист'!$C$3*'Всп лист'!$B$3*'Всп лист'!$B$4,0)),"-" )</f>
        <v>1490</v>
      </c>
      <c r="Y7" s="362">
        <f>IFERROR(IF('Установка скидки'!$M$1=FALSE,H7*(1-$S$1)/'Всп лист'!$B$2,ROUNDUP(H7*(1-$S$1)/'Всп лист'!$C$3*'Всп лист'!$B$3*'Всп лист'!$B$4,0)),"-" )</f>
        <v>1519</v>
      </c>
      <c r="Z7" s="362" t="str">
        <f>IFERROR(IF('Установка скидки'!$M$1=FALSE,I7*(1-$S$1)/'Всп лист'!$B$2,ROUNDUP(I7*(1-$S$1)/'Всп лист'!$C$3*'Всп лист'!$B$3*'Всп лист'!$B$4,0)),"-" )</f>
        <v>-</v>
      </c>
      <c r="AA7" s="362">
        <f>IFERROR(IF('Установка скидки'!$M$1=FALSE,J7*(1-$S$1)/'Всп лист'!$B$2,ROUNDUP(J7*(1-$S$1)/'Всп лист'!$C$3*'Всп лист'!$B$3*'Всп лист'!$B$4,0)),"-" )</f>
        <v>1524</v>
      </c>
      <c r="AB7" s="362">
        <f>IFERROR(IF('Установка скидки'!$M$1=FALSE,K7*(1-$S$1)/'Всп лист'!$B$2,ROUNDUP(K7*(1-$S$1)/'Всп лист'!$C$3*'Всп лист'!$B$3*'Всп лист'!$B$4,0)),"-" )</f>
        <v>1595</v>
      </c>
      <c r="AC7" s="362">
        <f>IFERROR(IF('Установка скидки'!$M$1=FALSE,L7*(1-$S$1)/'Всп лист'!$B$2,ROUNDUP(L7*(1-$S$1)/'Всп лист'!$C$3*'Всп лист'!$B$3*'Всп лист'!$B$4,0)),"-" )</f>
        <v>2094</v>
      </c>
      <c r="AD7" s="362">
        <f>IFERROR(IF('Установка скидки'!$M$1=FALSE,M7*(1-$S$1)/'Всп лист'!$B$2,ROUNDUP(M7*(1-$S$1)/'Всп лист'!$C$3*'Всп лист'!$B$3*'Всп лист'!$B$4,0)),"-" )</f>
        <v>2121</v>
      </c>
      <c r="AE7" s="362">
        <f>IFERROR(IF('Установка скидки'!$M$1=FALSE,N7*(1-$S$1)/'Всп лист'!$B$2,ROUNDUP(N7*(1-$S$1)/'Всп лист'!$C$3*'Всп лист'!$B$3*'Всп лист'!$B$4,0)),"-" )</f>
        <v>2246</v>
      </c>
      <c r="AF7" s="363">
        <f>IFERROR(IF('Установка скидки'!$M$1=FALSE,O7*(1-$S$1)/'Всп лист'!$B$2,ROUNDUP(O7*(1-$S$1)/'Всп лист'!$C$3*'Всп лист'!$B$3*'Всп лист'!$B$4,0)),"-" )</f>
        <v>2887</v>
      </c>
      <c r="AH7" s="238"/>
    </row>
    <row r="8" spans="1:34" ht="21" customHeight="1" x14ac:dyDescent="0.25">
      <c r="A8" s="1170" t="s">
        <v>457</v>
      </c>
      <c r="B8" s="1061">
        <v>983</v>
      </c>
      <c r="C8" s="741">
        <v>1147</v>
      </c>
      <c r="D8" s="742">
        <v>1290</v>
      </c>
      <c r="E8" s="742">
        <v>1301</v>
      </c>
      <c r="F8" s="742">
        <v>1380</v>
      </c>
      <c r="G8" s="742">
        <v>1337</v>
      </c>
      <c r="H8" s="742">
        <v>1400</v>
      </c>
      <c r="I8" s="1299" t="s">
        <v>0</v>
      </c>
      <c r="J8" s="742">
        <v>1420</v>
      </c>
      <c r="K8" s="742">
        <v>1548</v>
      </c>
      <c r="L8" s="742">
        <v>1665</v>
      </c>
      <c r="M8" s="742">
        <v>1786</v>
      </c>
      <c r="N8" s="742">
        <v>2100</v>
      </c>
      <c r="O8" s="743">
        <v>2905</v>
      </c>
      <c r="R8" s="481" t="s">
        <v>457</v>
      </c>
      <c r="S8" s="486">
        <f>IFERROR(IF('Установка скидки'!$M$1=FALSE,B8*(1-$S$1)/'Всп лист'!$B$2,ROUNDUP(B8*(1-$S$1)/'Всп лист'!$C$3*'Всп лист'!$B$3*'Всп лист'!$B$4,0)),"-" )</f>
        <v>983</v>
      </c>
      <c r="T8" s="359">
        <f>IFERROR(IF('Установка скидки'!$M$1=FALSE,C8*(1-$S$1)/'Всп лист'!$B$2,ROUNDUP(C8*(1-$S$1)/'Всп лист'!$C$3*'Всп лист'!$B$3*'Всп лист'!$B$4,0)),"-" )</f>
        <v>1147</v>
      </c>
      <c r="U8" s="360">
        <f>IFERROR(IF('Установка скидки'!$M$1=FALSE,D8*(1-$S$1)/'Всп лист'!$B$2,ROUNDUP(D8*(1-$S$1)/'Всп лист'!$C$3*'Всп лист'!$B$3*'Всп лист'!$B$4,0)),"-" )</f>
        <v>1290</v>
      </c>
      <c r="V8" s="360">
        <f>IFERROR(IF('Установка скидки'!$M$1=FALSE,E8*(1-$S$1)/'Всп лист'!$B$2,ROUNDUP(E8*(1-$S$1)/'Всп лист'!$C$3*'Всп лист'!$B$3*'Всп лист'!$B$4,0)),"-" )</f>
        <v>1301</v>
      </c>
      <c r="W8" s="360">
        <f>IFERROR(IF('Установка скидки'!$M$1=FALSE,F8*(1-$S$1)/'Всп лист'!$B$2,ROUNDUP(F8*(1-$S$1)/'Всп лист'!$C$3*'Всп лист'!$B$3*'Всп лист'!$B$4,0)),"-" )</f>
        <v>1380</v>
      </c>
      <c r="X8" s="360">
        <f>IFERROR(IF('Установка скидки'!$M$1=FALSE,G8*(1-$S$1)/'Всп лист'!$B$2,ROUNDUP(G8*(1-$S$1)/'Всп лист'!$C$3*'Всп лист'!$B$3*'Всп лист'!$B$4,0)),"-" )</f>
        <v>1337</v>
      </c>
      <c r="Y8" s="360">
        <f>IFERROR(IF('Установка скидки'!$M$1=FALSE,H8*(1-$S$1)/'Всп лист'!$B$2,ROUNDUP(H8*(1-$S$1)/'Всп лист'!$C$3*'Всп лист'!$B$3*'Всп лист'!$B$4,0)),"-" )</f>
        <v>1400</v>
      </c>
      <c r="Z8" s="360" t="str">
        <f>IFERROR(IF('Установка скидки'!$M$1=FALSE,I8*(1-$S$1)/'Всп лист'!$B$2,ROUNDUP(I8*(1-$S$1)/'Всп лист'!$C$3*'Всп лист'!$B$3*'Всп лист'!$B$4,0)),"-" )</f>
        <v>-</v>
      </c>
      <c r="AA8" s="360">
        <f>IFERROR(IF('Установка скидки'!$M$1=FALSE,J8*(1-$S$1)/'Всп лист'!$B$2,ROUNDUP(J8*(1-$S$1)/'Всп лист'!$C$3*'Всп лист'!$B$3*'Всп лист'!$B$4,0)),"-" )</f>
        <v>1420</v>
      </c>
      <c r="AB8" s="360">
        <f>IFERROR(IF('Установка скидки'!$M$1=FALSE,K8*(1-$S$1)/'Всп лист'!$B$2,ROUNDUP(K8*(1-$S$1)/'Всп лист'!$C$3*'Всп лист'!$B$3*'Всп лист'!$B$4,0)),"-" )</f>
        <v>1548</v>
      </c>
      <c r="AC8" s="360">
        <f>IFERROR(IF('Установка скидки'!$M$1=FALSE,L8*(1-$S$1)/'Всп лист'!$B$2,ROUNDUP(L8*(1-$S$1)/'Всп лист'!$C$3*'Всп лист'!$B$3*'Всп лист'!$B$4,0)),"-" )</f>
        <v>1665</v>
      </c>
      <c r="AD8" s="360">
        <f>IFERROR(IF('Установка скидки'!$M$1=FALSE,M8*(1-$S$1)/'Всп лист'!$B$2,ROUNDUP(M8*(1-$S$1)/'Всп лист'!$C$3*'Всп лист'!$B$3*'Всп лист'!$B$4,0)),"-" )</f>
        <v>1786</v>
      </c>
      <c r="AE8" s="360">
        <f>IFERROR(IF('Установка скидки'!$M$1=FALSE,N8*(1-$S$1)/'Всп лист'!$B$2,ROUNDUP(N8*(1-$S$1)/'Всп лист'!$C$3*'Всп лист'!$B$3*'Всп лист'!$B$4,0)),"-" )</f>
        <v>2100</v>
      </c>
      <c r="AF8" s="361">
        <f>IFERROR(IF('Установка скидки'!$M$1=FALSE,O8*(1-$S$1)/'Всп лист'!$B$2,ROUNDUP(O8*(1-$S$1)/'Всп лист'!$C$3*'Всп лист'!$B$3*'Всп лист'!$B$4,0)),"-" )</f>
        <v>2905</v>
      </c>
      <c r="AH8" s="238"/>
    </row>
    <row r="9" spans="1:34" ht="21" customHeight="1" x14ac:dyDescent="0.25">
      <c r="A9" s="1171" t="s">
        <v>502</v>
      </c>
      <c r="B9" s="1300" t="s">
        <v>0</v>
      </c>
      <c r="C9" s="744">
        <v>1964</v>
      </c>
      <c r="D9" s="744">
        <v>2021</v>
      </c>
      <c r="E9" s="744">
        <v>2014</v>
      </c>
      <c r="F9" s="744">
        <v>2024</v>
      </c>
      <c r="G9" s="744">
        <v>2025</v>
      </c>
      <c r="H9" s="744">
        <v>2063</v>
      </c>
      <c r="I9" s="1301" t="s">
        <v>0</v>
      </c>
      <c r="J9" s="744">
        <v>2145</v>
      </c>
      <c r="K9" s="744">
        <v>2177</v>
      </c>
      <c r="L9" s="744">
        <v>2658</v>
      </c>
      <c r="M9" s="744">
        <v>2618</v>
      </c>
      <c r="N9" s="1301" t="s">
        <v>0</v>
      </c>
      <c r="O9" s="1302" t="s">
        <v>0</v>
      </c>
      <c r="R9" s="480" t="s">
        <v>502</v>
      </c>
      <c r="S9" s="487" t="str">
        <f>IFERROR(IF('Установка скидки'!$M$1=FALSE,B9*(1-$S$1)/'Всп лист'!$B$2,ROUNDUP(B9*(1-$S$1)/'Всп лист'!$C$3*'Всп лист'!$B$3*'Всп лист'!$B$4,0)),"-" )</f>
        <v>-</v>
      </c>
      <c r="T9" s="1377">
        <f>IFERROR(IF('Установка скидки'!$M$1=FALSE,C9*(1-$S$1)/'Всп лист'!$B$2,ROUNDUP(C9*(1-$S$1)/'Всп лист'!$C$3*'Всп лист'!$B$3*'Всп лист'!$B$4,0)),"-" )</f>
        <v>1964</v>
      </c>
      <c r="U9" s="1377">
        <f>IFERROR(IF('Установка скидки'!$M$1=FALSE,D9*(1-$S$1)/'Всп лист'!$B$2,ROUNDUP(D9*(1-$S$1)/'Всп лист'!$C$3*'Всп лист'!$B$3*'Всп лист'!$B$4,0)),"-" )</f>
        <v>2021</v>
      </c>
      <c r="V9" s="1377">
        <f>IFERROR(IF('Установка скидки'!$M$1=FALSE,E9*(1-$S$1)/'Всп лист'!$B$2,ROUNDUP(E9*(1-$S$1)/'Всп лист'!$C$3*'Всп лист'!$B$3*'Всп лист'!$B$4,0)),"-" )</f>
        <v>2014</v>
      </c>
      <c r="W9" s="1377">
        <f>IFERROR(IF('Установка скидки'!$M$1=FALSE,F9*(1-$S$1)/'Всп лист'!$B$2,ROUNDUP(F9*(1-$S$1)/'Всп лист'!$C$3*'Всп лист'!$B$3*'Всп лист'!$B$4,0)),"-" )</f>
        <v>2024</v>
      </c>
      <c r="X9" s="1377">
        <f>IFERROR(IF('Установка скидки'!$M$1=FALSE,G9*(1-$S$1)/'Всп лист'!$B$2,ROUNDUP(G9*(1-$S$1)/'Всп лист'!$C$3*'Всп лист'!$B$3*'Всп лист'!$B$4,0)),"-" )</f>
        <v>2025</v>
      </c>
      <c r="Y9" s="1377">
        <f>IFERROR(IF('Установка скидки'!$M$1=FALSE,H9*(1-$S$1)/'Всп лист'!$B$2,ROUNDUP(H9*(1-$S$1)/'Всп лист'!$C$3*'Всп лист'!$B$3*'Всп лист'!$B$4,0)),"-" )</f>
        <v>2063</v>
      </c>
      <c r="Z9" s="1377" t="str">
        <f>IFERROR(IF('Установка скидки'!$M$1=FALSE,I9*(1-$S$1)/'Всп лист'!$B$2,ROUNDUP(I9*(1-$S$1)/'Всп лист'!$C$3*'Всп лист'!$B$3*'Всп лист'!$B$4,0)),"-" )</f>
        <v>-</v>
      </c>
      <c r="AA9" s="1377">
        <f>IFERROR(IF('Установка скидки'!$M$1=FALSE,J9*(1-$S$1)/'Всп лист'!$B$2,ROUNDUP(J9*(1-$S$1)/'Всп лист'!$C$3*'Всп лист'!$B$3*'Всп лист'!$B$4,0)),"-" )</f>
        <v>2145</v>
      </c>
      <c r="AB9" s="1377">
        <f>IFERROR(IF('Установка скидки'!$M$1=FALSE,K9*(1-$S$1)/'Всп лист'!$B$2,ROUNDUP(K9*(1-$S$1)/'Всп лист'!$C$3*'Всп лист'!$B$3*'Всп лист'!$B$4,0)),"-" )</f>
        <v>2177</v>
      </c>
      <c r="AC9" s="1377">
        <f>IFERROR(IF('Установка скидки'!$M$1=FALSE,L9*(1-$S$1)/'Всп лист'!$B$2,ROUNDUP(L9*(1-$S$1)/'Всп лист'!$C$3*'Всп лист'!$B$3*'Всп лист'!$B$4,0)),"-" )</f>
        <v>2658</v>
      </c>
      <c r="AD9" s="1377">
        <f>IFERROR(IF('Установка скидки'!$M$1=FALSE,M9*(1-$S$1)/'Всп лист'!$B$2,ROUNDUP(M9*(1-$S$1)/'Всп лист'!$C$3*'Всп лист'!$B$3*'Всп лист'!$B$4,0)),"-" )</f>
        <v>2618</v>
      </c>
      <c r="AE9" s="357" t="str">
        <f>IFERROR(IF('Установка скидки'!$M$1=FALSE,N9*(1-$S$1)/'Всп лист'!$B$2,ROUNDUP(N9*(1-$S$1)/'Всп лист'!$C$3*'Всп лист'!$B$3*'Всп лист'!$B$4,0)),"-" )</f>
        <v>-</v>
      </c>
      <c r="AF9" s="358" t="str">
        <f>IFERROR(IF('Установка скидки'!$M$1=FALSE,O9*(1-$S$1)/'Всп лист'!$B$2,ROUNDUP(O9*(1-$S$1)/'Всп лист'!$C$3*'Всп лист'!$B$3*'Всп лист'!$B$4,0)),"-" )</f>
        <v>-</v>
      </c>
      <c r="AH9" s="238"/>
    </row>
    <row r="10" spans="1:34" ht="21" customHeight="1" x14ac:dyDescent="0.25">
      <c r="A10" s="1172" t="s">
        <v>458</v>
      </c>
      <c r="B10" s="745">
        <v>2103</v>
      </c>
      <c r="C10" s="746">
        <v>2033</v>
      </c>
      <c r="D10" s="746">
        <v>2140</v>
      </c>
      <c r="E10" s="746">
        <v>2156</v>
      </c>
      <c r="F10" s="746">
        <v>2260</v>
      </c>
      <c r="G10" s="746">
        <v>2172</v>
      </c>
      <c r="H10" s="746">
        <v>2279</v>
      </c>
      <c r="I10" s="1299" t="s">
        <v>0</v>
      </c>
      <c r="J10" s="746">
        <v>2313</v>
      </c>
      <c r="K10" s="746">
        <v>2424</v>
      </c>
      <c r="L10" s="746">
        <v>3550</v>
      </c>
      <c r="M10" s="746">
        <v>3907</v>
      </c>
      <c r="N10" s="746">
        <v>4214</v>
      </c>
      <c r="O10" s="747">
        <v>4995</v>
      </c>
      <c r="R10" s="481" t="s">
        <v>458</v>
      </c>
      <c r="S10" s="486">
        <f>IFERROR(IF('Установка скидки'!$M$1=FALSE,B10*(1-$S$1)/'Всп лист'!$B$2,ROUNDUP(B10*(1-$S$1)/'Всп лист'!$C$3*'Всп лист'!$B$3*'Всп лист'!$B$4,0)),"-" )</f>
        <v>2103</v>
      </c>
      <c r="T10" s="359">
        <f>IFERROR(IF('Установка скидки'!$M$1=FALSE,C10*(1-$S$1)/'Всп лист'!$B$2,ROUNDUP(C10*(1-$S$1)/'Всп лист'!$C$3*'Всп лист'!$B$3*'Всп лист'!$B$4,0)),"-" )</f>
        <v>2033</v>
      </c>
      <c r="U10" s="360">
        <f>IFERROR(IF('Установка скидки'!$M$1=FALSE,D10*(1-$S$1)/'Всп лист'!$B$2,ROUNDUP(D10*(1-$S$1)/'Всп лист'!$C$3*'Всп лист'!$B$3*'Всп лист'!$B$4,0)),"-" )</f>
        <v>2140</v>
      </c>
      <c r="V10" s="360">
        <f>IFERROR(IF('Установка скидки'!$M$1=FALSE,E10*(1-$S$1)/'Всп лист'!$B$2,ROUNDUP(E10*(1-$S$1)/'Всп лист'!$C$3*'Всп лист'!$B$3*'Всп лист'!$B$4,0)),"-" )</f>
        <v>2156</v>
      </c>
      <c r="W10" s="360">
        <f>IFERROR(IF('Установка скидки'!$M$1=FALSE,F10*(1-$S$1)/'Всп лист'!$B$2,ROUNDUP(F10*(1-$S$1)/'Всп лист'!$C$3*'Всп лист'!$B$3*'Всп лист'!$B$4,0)),"-" )</f>
        <v>2260</v>
      </c>
      <c r="X10" s="360">
        <f>IFERROR(IF('Установка скидки'!$M$1=FALSE,G10*(1-$S$1)/'Всп лист'!$B$2,ROUNDUP(G10*(1-$S$1)/'Всп лист'!$C$3*'Всп лист'!$B$3*'Всп лист'!$B$4,0)),"-" )</f>
        <v>2172</v>
      </c>
      <c r="Y10" s="360">
        <f>IFERROR(IF('Установка скидки'!$M$1=FALSE,H10*(1-$S$1)/'Всп лист'!$B$2,ROUNDUP(H10*(1-$S$1)/'Всп лист'!$C$3*'Всп лист'!$B$3*'Всп лист'!$B$4,0)),"-" )</f>
        <v>2279</v>
      </c>
      <c r="Z10" s="360" t="str">
        <f>IFERROR(IF('Установка скидки'!$M$1=FALSE,I10*(1-$S$1)/'Всп лист'!$B$2,ROUNDUP(I10*(1-$S$1)/'Всп лист'!$C$3*'Всп лист'!$B$3*'Всп лист'!$B$4,0)),"-" )</f>
        <v>-</v>
      </c>
      <c r="AA10" s="360">
        <f>IFERROR(IF('Установка скидки'!$M$1=FALSE,J10*(1-$S$1)/'Всп лист'!$B$2,ROUNDUP(J10*(1-$S$1)/'Всп лист'!$C$3*'Всп лист'!$B$3*'Всп лист'!$B$4,0)),"-" )</f>
        <v>2313</v>
      </c>
      <c r="AB10" s="360">
        <f>IFERROR(IF('Установка скидки'!$M$1=FALSE,K10*(1-$S$1)/'Всп лист'!$B$2,ROUNDUP(K10*(1-$S$1)/'Всп лист'!$C$3*'Всп лист'!$B$3*'Всп лист'!$B$4,0)),"-" )</f>
        <v>2424</v>
      </c>
      <c r="AC10" s="360">
        <f>IFERROR(IF('Установка скидки'!$M$1=FALSE,L10*(1-$S$1)/'Всп лист'!$B$2,ROUNDUP(L10*(1-$S$1)/'Всп лист'!$C$3*'Всп лист'!$B$3*'Всп лист'!$B$4,0)),"-" )</f>
        <v>3550</v>
      </c>
      <c r="AD10" s="360">
        <f>IFERROR(IF('Установка скидки'!$M$1=FALSE,M10*(1-$S$1)/'Всп лист'!$B$2,ROUNDUP(M10*(1-$S$1)/'Всп лист'!$C$3*'Всп лист'!$B$3*'Всп лист'!$B$4,0)),"-" )</f>
        <v>3907</v>
      </c>
      <c r="AE10" s="360">
        <f>IFERROR(IF('Установка скидки'!$M$1=FALSE,N10*(1-$S$1)/'Всп лист'!$B$2,ROUNDUP(N10*(1-$S$1)/'Всп лист'!$C$3*'Всп лист'!$B$3*'Всп лист'!$B$4,0)),"-" )</f>
        <v>4214</v>
      </c>
      <c r="AF10" s="361">
        <f>IFERROR(IF('Установка скидки'!$M$1=FALSE,O10*(1-$S$1)/'Всп лист'!$B$2,ROUNDUP(O10*(1-$S$1)/'Всп лист'!$C$3*'Всп лист'!$B$3*'Всп лист'!$B$4,0)),"-" )</f>
        <v>4995</v>
      </c>
      <c r="AH10" s="238"/>
    </row>
    <row r="11" spans="1:34" ht="21" customHeight="1" x14ac:dyDescent="0.25">
      <c r="A11" s="1171" t="s">
        <v>459</v>
      </c>
      <c r="B11" s="1303" t="s">
        <v>0</v>
      </c>
      <c r="C11" s="1304" t="s">
        <v>0</v>
      </c>
      <c r="D11" s="1304" t="s">
        <v>0</v>
      </c>
      <c r="E11" s="744">
        <v>2437</v>
      </c>
      <c r="F11" s="744">
        <v>2519</v>
      </c>
      <c r="G11" s="744">
        <v>2482</v>
      </c>
      <c r="H11" s="744">
        <v>2534</v>
      </c>
      <c r="I11" s="1301" t="s">
        <v>0</v>
      </c>
      <c r="J11" s="744">
        <v>2603</v>
      </c>
      <c r="K11" s="744">
        <v>2743</v>
      </c>
      <c r="L11" s="744">
        <v>5020</v>
      </c>
      <c r="M11" s="744">
        <v>4464</v>
      </c>
      <c r="N11" s="744">
        <v>4898</v>
      </c>
      <c r="O11" s="748">
        <v>6411</v>
      </c>
      <c r="R11" s="480" t="s">
        <v>459</v>
      </c>
      <c r="S11" s="487" t="str">
        <f>IFERROR(IF('Установка скидки'!$M$1=FALSE,B11*(1-$S$1)/'Всп лист'!$B$2,ROUNDUP(B11*(1-$S$1)/'Всп лист'!$C$3*'Всп лист'!$B$3*'Всп лист'!$B$4,0)),"-" )</f>
        <v>-</v>
      </c>
      <c r="T11" s="356" t="str">
        <f>IFERROR(IF('Установка скидки'!$M$1=FALSE,C11*(1-$S$1)/'Всп лист'!$B$2,ROUNDUP(C11*(1-$S$1)/'Всп лист'!$C$3*'Всп лист'!$B$3*'Всп лист'!$B$4,0)),"-" )</f>
        <v>-</v>
      </c>
      <c r="U11" s="357" t="str">
        <f>IFERROR(IF('Установка скидки'!$M$1=FALSE,D11*(1-$S$1)/'Всп лист'!$B$2,ROUNDUP(D11*(1-$S$1)/'Всп лист'!$C$3*'Всп лист'!$B$3*'Всп лист'!$B$4,0)),"-" )</f>
        <v>-</v>
      </c>
      <c r="V11" s="357">
        <f>IFERROR(IF('Установка скидки'!$M$1=FALSE,E11*(1-$S$1)/'Всп лист'!$B$2,ROUNDUP(E11*(1-$S$1)/'Всп лист'!$C$3*'Всп лист'!$B$3*'Всп лист'!$B$4,0)),"-" )</f>
        <v>2437</v>
      </c>
      <c r="W11" s="357">
        <f>IFERROR(IF('Установка скидки'!$M$1=FALSE,F11*(1-$S$1)/'Всп лист'!$B$2,ROUNDUP(F11*(1-$S$1)/'Всп лист'!$C$3*'Всп лист'!$B$3*'Всп лист'!$B$4,0)),"-" )</f>
        <v>2519</v>
      </c>
      <c r="X11" s="357">
        <f>IFERROR(IF('Установка скидки'!$M$1=FALSE,G11*(1-$S$1)/'Всп лист'!$B$2,ROUNDUP(G11*(1-$S$1)/'Всп лист'!$C$3*'Всп лист'!$B$3*'Всп лист'!$B$4,0)),"-" )</f>
        <v>2482</v>
      </c>
      <c r="Y11" s="357">
        <f>IFERROR(IF('Установка скидки'!$M$1=FALSE,H11*(1-$S$1)/'Всп лист'!$B$2,ROUNDUP(H11*(1-$S$1)/'Всп лист'!$C$3*'Всп лист'!$B$3*'Всп лист'!$B$4,0)),"-" )</f>
        <v>2534</v>
      </c>
      <c r="Z11" s="357" t="str">
        <f>IFERROR(IF('Установка скидки'!$M$1=FALSE,I11*(1-$S$1)/'Всп лист'!$B$2,ROUNDUP(I11*(1-$S$1)/'Всп лист'!$C$3*'Всп лист'!$B$3*'Всп лист'!$B$4,0)),"-" )</f>
        <v>-</v>
      </c>
      <c r="AA11" s="357">
        <f>IFERROR(IF('Установка скидки'!$M$1=FALSE,J11*(1-$S$1)/'Всп лист'!$B$2,ROUNDUP(J11*(1-$S$1)/'Всп лист'!$C$3*'Всп лист'!$B$3*'Всп лист'!$B$4,0)),"-" )</f>
        <v>2603</v>
      </c>
      <c r="AB11" s="357">
        <f>IFERROR(IF('Установка скидки'!$M$1=FALSE,K11*(1-$S$1)/'Всп лист'!$B$2,ROUNDUP(K11*(1-$S$1)/'Всп лист'!$C$3*'Всп лист'!$B$3*'Всп лист'!$B$4,0)),"-" )</f>
        <v>2743</v>
      </c>
      <c r="AC11" s="357">
        <f>IFERROR(IF('Установка скидки'!$M$1=FALSE,L11*(1-$S$1)/'Всп лист'!$B$2,ROUNDUP(L11*(1-$S$1)/'Всп лист'!$C$3*'Всп лист'!$B$3*'Всп лист'!$B$4,0)),"-" )</f>
        <v>5020</v>
      </c>
      <c r="AD11" s="357">
        <f>IFERROR(IF('Установка скидки'!$M$1=FALSE,M11*(1-$S$1)/'Всп лист'!$B$2,ROUNDUP(M11*(1-$S$1)/'Всп лист'!$C$3*'Всп лист'!$B$3*'Всп лист'!$B$4,0)),"-" )</f>
        <v>4464</v>
      </c>
      <c r="AE11" s="357">
        <f>IFERROR(IF('Установка скидки'!$M$1=FALSE,N11*(1-$S$1)/'Всп лист'!$B$2,ROUNDUP(N11*(1-$S$1)/'Всп лист'!$C$3*'Всп лист'!$B$3*'Всп лист'!$B$4,0)),"-" )</f>
        <v>4898</v>
      </c>
      <c r="AF11" s="358">
        <f>IFERROR(IF('Установка скидки'!$M$1=FALSE,O11*(1-$S$1)/'Всп лист'!$B$2,ROUNDUP(O11*(1-$S$1)/'Всп лист'!$C$3*'Всп лист'!$B$3*'Всп лист'!$B$4,0)),"-" )</f>
        <v>6411</v>
      </c>
      <c r="AH11" s="238"/>
    </row>
    <row r="12" spans="1:34" ht="21" customHeight="1" x14ac:dyDescent="0.25">
      <c r="A12" s="1170" t="s">
        <v>503</v>
      </c>
      <c r="B12" s="1305" t="s">
        <v>0</v>
      </c>
      <c r="C12" s="742">
        <v>2212</v>
      </c>
      <c r="D12" s="742">
        <v>2383</v>
      </c>
      <c r="E12" s="742">
        <v>2386</v>
      </c>
      <c r="F12" s="742">
        <v>2511</v>
      </c>
      <c r="G12" s="742">
        <v>2411</v>
      </c>
      <c r="H12" s="742">
        <v>2537</v>
      </c>
      <c r="I12" s="1299" t="s">
        <v>0</v>
      </c>
      <c r="J12" s="742">
        <v>2664</v>
      </c>
      <c r="K12" s="742">
        <v>2750</v>
      </c>
      <c r="L12" s="742">
        <v>3580</v>
      </c>
      <c r="M12" s="742">
        <v>3674</v>
      </c>
      <c r="N12" s="1306" t="s">
        <v>0</v>
      </c>
      <c r="O12" s="1307" t="s">
        <v>0</v>
      </c>
      <c r="R12" s="481" t="s">
        <v>503</v>
      </c>
      <c r="S12" s="486" t="str">
        <f>IFERROR(IF('Установка скидки'!$M$1=FALSE,B12*(1-$S$1)/'Всп лист'!$B$2,ROUNDUP(B12*(1-$S$1)/'Всп лист'!$C$3*'Всп лист'!$B$3*'Всп лист'!$B$4,0)),"-" )</f>
        <v>-</v>
      </c>
      <c r="T12" s="1377">
        <f>IFERROR(IF('Установка скидки'!$M$1=FALSE,C12*(1-$S$1)/'Всп лист'!$B$2,ROUNDUP(C12*(1-$S$1)/'Всп лист'!$C$3*'Всп лист'!$B$3*'Всп лист'!$B$4,0)),"-" )</f>
        <v>2212</v>
      </c>
      <c r="U12" s="1377">
        <f>IFERROR(IF('Установка скидки'!$M$1=FALSE,D12*(1-$S$1)/'Всп лист'!$B$2,ROUNDUP(D12*(1-$S$1)/'Всп лист'!$C$3*'Всп лист'!$B$3*'Всп лист'!$B$4,0)),"-" )</f>
        <v>2383</v>
      </c>
      <c r="V12" s="1377">
        <f>IFERROR(IF('Установка скидки'!$M$1=FALSE,E12*(1-$S$1)/'Всп лист'!$B$2,ROUNDUP(E12*(1-$S$1)/'Всп лист'!$C$3*'Всп лист'!$B$3*'Всп лист'!$B$4,0)),"-" )</f>
        <v>2386</v>
      </c>
      <c r="W12" s="1377">
        <f>IFERROR(IF('Установка скидки'!$M$1=FALSE,F12*(1-$S$1)/'Всп лист'!$B$2,ROUNDUP(F12*(1-$S$1)/'Всп лист'!$C$3*'Всп лист'!$B$3*'Всп лист'!$B$4,0)),"-" )</f>
        <v>2511</v>
      </c>
      <c r="X12" s="1377">
        <f>IFERROR(IF('Установка скидки'!$M$1=FALSE,G12*(1-$S$1)/'Всп лист'!$B$2,ROUNDUP(G12*(1-$S$1)/'Всп лист'!$C$3*'Всп лист'!$B$3*'Всп лист'!$B$4,0)),"-" )</f>
        <v>2411</v>
      </c>
      <c r="Y12" s="1377">
        <f>IFERROR(IF('Установка скидки'!$M$1=FALSE,H12*(1-$S$1)/'Всп лист'!$B$2,ROUNDUP(H12*(1-$S$1)/'Всп лист'!$C$3*'Всп лист'!$B$3*'Всп лист'!$B$4,0)),"-" )</f>
        <v>2537</v>
      </c>
      <c r="Z12" s="1377" t="str">
        <f>IFERROR(IF('Установка скидки'!$M$1=FALSE,I12*(1-$S$1)/'Всп лист'!$B$2,ROUNDUP(I12*(1-$S$1)/'Всп лист'!$C$3*'Всп лист'!$B$3*'Всп лист'!$B$4,0)),"-" )</f>
        <v>-</v>
      </c>
      <c r="AA12" s="1377">
        <f>IFERROR(IF('Установка скидки'!$M$1=FALSE,J12*(1-$S$1)/'Всп лист'!$B$2,ROUNDUP(J12*(1-$S$1)/'Всп лист'!$C$3*'Всп лист'!$B$3*'Всп лист'!$B$4,0)),"-" )</f>
        <v>2664</v>
      </c>
      <c r="AB12" s="1377">
        <f>IFERROR(IF('Установка скидки'!$M$1=FALSE,K12*(1-$S$1)/'Всп лист'!$B$2,ROUNDUP(K12*(1-$S$1)/'Всп лист'!$C$3*'Всп лист'!$B$3*'Всп лист'!$B$4,0)),"-" )</f>
        <v>2750</v>
      </c>
      <c r="AC12" s="1377">
        <f>IFERROR(IF('Установка скидки'!$M$1=FALSE,L12*(1-$S$1)/'Всп лист'!$B$2,ROUNDUP(L12*(1-$S$1)/'Всп лист'!$C$3*'Всп лист'!$B$3*'Всп лист'!$B$4,0)),"-" )</f>
        <v>3580</v>
      </c>
      <c r="AD12" s="1377">
        <f>IFERROR(IF('Установка скидки'!$M$1=FALSE,M12*(1-$S$1)/'Всп лист'!$B$2,ROUNDUP(M12*(1-$S$1)/'Всп лист'!$C$3*'Всп лист'!$B$3*'Всп лист'!$B$4,0)),"-" )</f>
        <v>3674</v>
      </c>
      <c r="AE12" s="360" t="str">
        <f>IFERROR(IF('Установка скидки'!$M$1=FALSE,N12*(1-$S$1)/'Всп лист'!$B$2,ROUNDUP(N12*(1-$S$1)/'Всп лист'!$C$3*'Всп лист'!$B$3*'Всп лист'!$B$4,0)),"-" )</f>
        <v>-</v>
      </c>
      <c r="AF12" s="361" t="str">
        <f>IFERROR(IF('Установка скидки'!$M$1=FALSE,O12*(1-$S$1)/'Всп лист'!$B$2,ROUNDUP(O12*(1-$S$1)/'Всп лист'!$C$3*'Всп лист'!$B$3*'Всп лист'!$B$4,0)),"-" )</f>
        <v>-</v>
      </c>
      <c r="AH12" s="238"/>
    </row>
    <row r="13" spans="1:34" ht="21" customHeight="1" x14ac:dyDescent="0.25">
      <c r="A13" s="1173" t="s">
        <v>460</v>
      </c>
      <c r="B13" s="749">
        <v>2496</v>
      </c>
      <c r="C13" s="750">
        <v>2488</v>
      </c>
      <c r="D13" s="750">
        <v>2683</v>
      </c>
      <c r="E13" s="750">
        <v>2709</v>
      </c>
      <c r="F13" s="750">
        <v>2888</v>
      </c>
      <c r="G13" s="750">
        <v>2736</v>
      </c>
      <c r="H13" s="750">
        <v>2918</v>
      </c>
      <c r="I13" s="1301" t="s">
        <v>0</v>
      </c>
      <c r="J13" s="750">
        <v>2973</v>
      </c>
      <c r="K13" s="750">
        <v>3141</v>
      </c>
      <c r="L13" s="750">
        <v>3948</v>
      </c>
      <c r="M13" s="750">
        <v>4052</v>
      </c>
      <c r="N13" s="750">
        <v>4214</v>
      </c>
      <c r="O13" s="751">
        <v>4529</v>
      </c>
      <c r="R13" s="480" t="s">
        <v>460</v>
      </c>
      <c r="S13" s="487">
        <f>IFERROR(IF('Установка скидки'!$M$1=FALSE,B13*(1-$S$1)/'Всп лист'!$B$2,ROUNDUP(B13*(1-$S$1)/'Всп лист'!$C$3*'Всп лист'!$B$3*'Всп лист'!$B$4,0)),"-" )</f>
        <v>2496</v>
      </c>
      <c r="T13" s="356">
        <f>IFERROR(IF('Установка скидки'!$M$1=FALSE,C13*(1-$S$1)/'Всп лист'!$B$2,ROUNDUP(C13*(1-$S$1)/'Всп лист'!$C$3*'Всп лист'!$B$3*'Всп лист'!$B$4,0)),"-" )</f>
        <v>2488</v>
      </c>
      <c r="U13" s="357">
        <f>IFERROR(IF('Установка скидки'!$M$1=FALSE,D13*(1-$S$1)/'Всп лист'!$B$2,ROUNDUP(D13*(1-$S$1)/'Всп лист'!$C$3*'Всп лист'!$B$3*'Всп лист'!$B$4,0)),"-" )</f>
        <v>2683</v>
      </c>
      <c r="V13" s="357">
        <f>IFERROR(IF('Установка скидки'!$M$1=FALSE,E13*(1-$S$1)/'Всп лист'!$B$2,ROUNDUP(E13*(1-$S$1)/'Всп лист'!$C$3*'Всп лист'!$B$3*'Всп лист'!$B$4,0)),"-" )</f>
        <v>2709</v>
      </c>
      <c r="W13" s="357">
        <f>IFERROR(IF('Установка скидки'!$M$1=FALSE,F13*(1-$S$1)/'Всп лист'!$B$2,ROUNDUP(F13*(1-$S$1)/'Всп лист'!$C$3*'Всп лист'!$B$3*'Всп лист'!$B$4,0)),"-" )</f>
        <v>2888</v>
      </c>
      <c r="X13" s="357">
        <f>IFERROR(IF('Установка скидки'!$M$1=FALSE,G13*(1-$S$1)/'Всп лист'!$B$2,ROUNDUP(G13*(1-$S$1)/'Всп лист'!$C$3*'Всп лист'!$B$3*'Всп лист'!$B$4,0)),"-" )</f>
        <v>2736</v>
      </c>
      <c r="Y13" s="357">
        <f>IFERROR(IF('Установка скидки'!$M$1=FALSE,H13*(1-$S$1)/'Всп лист'!$B$2,ROUNDUP(H13*(1-$S$1)/'Всп лист'!$C$3*'Всп лист'!$B$3*'Всп лист'!$B$4,0)),"-" )</f>
        <v>2918</v>
      </c>
      <c r="Z13" s="357" t="str">
        <f>IFERROR(IF('Установка скидки'!$M$1=FALSE,I13*(1-$S$1)/'Всп лист'!$B$2,ROUNDUP(I13*(1-$S$1)/'Всп лист'!$C$3*'Всп лист'!$B$3*'Всп лист'!$B$4,0)),"-" )</f>
        <v>-</v>
      </c>
      <c r="AA13" s="357">
        <f>IFERROR(IF('Установка скидки'!$M$1=FALSE,J13*(1-$S$1)/'Всп лист'!$B$2,ROUNDUP(J13*(1-$S$1)/'Всп лист'!$C$3*'Всп лист'!$B$3*'Всп лист'!$B$4,0)),"-" )</f>
        <v>2973</v>
      </c>
      <c r="AB13" s="357">
        <f>IFERROR(IF('Установка скидки'!$M$1=FALSE,K13*(1-$S$1)/'Всп лист'!$B$2,ROUNDUP(K13*(1-$S$1)/'Всп лист'!$C$3*'Всп лист'!$B$3*'Всп лист'!$B$4,0)),"-" )</f>
        <v>3141</v>
      </c>
      <c r="AC13" s="357">
        <f>IFERROR(IF('Установка скидки'!$M$1=FALSE,L13*(1-$S$1)/'Всп лист'!$B$2,ROUNDUP(L13*(1-$S$1)/'Всп лист'!$C$3*'Всп лист'!$B$3*'Всп лист'!$B$4,0)),"-" )</f>
        <v>3948</v>
      </c>
      <c r="AD13" s="357">
        <f>IFERROR(IF('Установка скидки'!$M$1=FALSE,M13*(1-$S$1)/'Всп лист'!$B$2,ROUNDUP(M13*(1-$S$1)/'Всп лист'!$C$3*'Всп лист'!$B$3*'Всп лист'!$B$4,0)),"-" )</f>
        <v>4052</v>
      </c>
      <c r="AE13" s="357">
        <f>IFERROR(IF('Установка скидки'!$M$1=FALSE,N13*(1-$S$1)/'Всп лист'!$B$2,ROUNDUP(N13*(1-$S$1)/'Всп лист'!$C$3*'Всп лист'!$B$3*'Всп лист'!$B$4,0)),"-" )</f>
        <v>4214</v>
      </c>
      <c r="AF13" s="358">
        <f>IFERROR(IF('Установка скидки'!$M$1=FALSE,O13*(1-$S$1)/'Всп лист'!$B$2,ROUNDUP(O13*(1-$S$1)/'Всп лист'!$C$3*'Всп лист'!$B$3*'Всп лист'!$B$4,0)),"-" )</f>
        <v>4529</v>
      </c>
      <c r="AH13" s="238"/>
    </row>
    <row r="14" spans="1:34" ht="21" customHeight="1" x14ac:dyDescent="0.25">
      <c r="A14" s="1170" t="s">
        <v>461</v>
      </c>
      <c r="B14" s="1305" t="s">
        <v>0</v>
      </c>
      <c r="C14" s="1306" t="s">
        <v>0</v>
      </c>
      <c r="D14" s="1306" t="s">
        <v>0</v>
      </c>
      <c r="E14" s="742">
        <v>2716</v>
      </c>
      <c r="F14" s="742">
        <v>3069</v>
      </c>
      <c r="G14" s="742">
        <v>2803</v>
      </c>
      <c r="H14" s="742">
        <v>3107</v>
      </c>
      <c r="I14" s="1299" t="s">
        <v>0</v>
      </c>
      <c r="J14" s="742">
        <v>3276</v>
      </c>
      <c r="K14" s="742">
        <v>3629</v>
      </c>
      <c r="L14" s="742">
        <v>5053</v>
      </c>
      <c r="M14" s="742">
        <v>4664</v>
      </c>
      <c r="N14" s="742">
        <v>4898</v>
      </c>
      <c r="O14" s="743">
        <v>7490</v>
      </c>
      <c r="R14" s="481" t="s">
        <v>461</v>
      </c>
      <c r="S14" s="486" t="str">
        <f>IFERROR(IF('Установка скидки'!$M$1=FALSE,B14*(1-$S$1)/'Всп лист'!$B$2,ROUNDUP(B14*(1-$S$1)/'Всп лист'!$C$3*'Всп лист'!$B$3*'Всп лист'!$B$4,0)),"-" )</f>
        <v>-</v>
      </c>
      <c r="T14" s="360" t="str">
        <f>IFERROR(IF('Установка скидки'!$M$1=FALSE,C14*(1-$S$1)/'Всп лист'!$B$2,ROUNDUP(C14*(1-$S$1)/'Всп лист'!$C$3*'Всп лист'!$B$3*'Всп лист'!$B$4,0)),"-" )</f>
        <v>-</v>
      </c>
      <c r="U14" s="360" t="str">
        <f>IFERROR(IF('Установка скидки'!$M$1=FALSE,D14*(1-$S$1)/'Всп лист'!$B$2,ROUNDUP(D14*(1-$S$1)/'Всп лист'!$C$3*'Всп лист'!$B$3*'Всп лист'!$B$4,0)),"-" )</f>
        <v>-</v>
      </c>
      <c r="V14" s="360">
        <f>IFERROR(IF('Установка скидки'!$M$1=FALSE,E14*(1-$S$1)/'Всп лист'!$B$2,ROUNDUP(E14*(1-$S$1)/'Всп лист'!$C$3*'Всп лист'!$B$3*'Всп лист'!$B$4,0)),"-" )</f>
        <v>2716</v>
      </c>
      <c r="W14" s="360">
        <f>IFERROR(IF('Установка скидки'!$M$1=FALSE,F14*(1-$S$1)/'Всп лист'!$B$2,ROUNDUP(F14*(1-$S$1)/'Всп лист'!$C$3*'Всп лист'!$B$3*'Всп лист'!$B$4,0)),"-" )</f>
        <v>3069</v>
      </c>
      <c r="X14" s="360">
        <f>IFERROR(IF('Установка скидки'!$M$1=FALSE,G14*(1-$S$1)/'Всп лист'!$B$2,ROUNDUP(G14*(1-$S$1)/'Всп лист'!$C$3*'Всп лист'!$B$3*'Всп лист'!$B$4,0)),"-" )</f>
        <v>2803</v>
      </c>
      <c r="Y14" s="360">
        <f>IFERROR(IF('Установка скидки'!$M$1=FALSE,H14*(1-$S$1)/'Всп лист'!$B$2,ROUNDUP(H14*(1-$S$1)/'Всп лист'!$C$3*'Всп лист'!$B$3*'Всп лист'!$B$4,0)),"-" )</f>
        <v>3107</v>
      </c>
      <c r="Z14" s="360" t="str">
        <f>IFERROR(IF('Установка скидки'!$M$1=FALSE,I14*(1-$S$1)/'Всп лист'!$B$2,ROUNDUP(I14*(1-$S$1)/'Всп лист'!$C$3*'Всп лист'!$B$3*'Всп лист'!$B$4,0)),"-" )</f>
        <v>-</v>
      </c>
      <c r="AA14" s="360">
        <f>IFERROR(IF('Установка скидки'!$M$1=FALSE,J14*(1-$S$1)/'Всп лист'!$B$2,ROUNDUP(J14*(1-$S$1)/'Всп лист'!$C$3*'Всп лист'!$B$3*'Всп лист'!$B$4,0)),"-" )</f>
        <v>3276</v>
      </c>
      <c r="AB14" s="360">
        <f>IFERROR(IF('Установка скидки'!$M$1=FALSE,K14*(1-$S$1)/'Всп лист'!$B$2,ROUNDUP(K14*(1-$S$1)/'Всп лист'!$C$3*'Всп лист'!$B$3*'Всп лист'!$B$4,0)),"-" )</f>
        <v>3629</v>
      </c>
      <c r="AC14" s="360">
        <f>IFERROR(IF('Установка скидки'!$M$1=FALSE,L14*(1-$S$1)/'Всп лист'!$B$2,ROUNDUP(L14*(1-$S$1)/'Всп лист'!$C$3*'Всп лист'!$B$3*'Всп лист'!$B$4,0)),"-" )</f>
        <v>5053</v>
      </c>
      <c r="AD14" s="360">
        <f>IFERROR(IF('Установка скидки'!$M$1=FALSE,M14*(1-$S$1)/'Всп лист'!$B$2,ROUNDUP(M14*(1-$S$1)/'Всп лист'!$C$3*'Всп лист'!$B$3*'Всп лист'!$B$4,0)),"-" )</f>
        <v>4664</v>
      </c>
      <c r="AE14" s="360">
        <f>IFERROR(IF('Установка скидки'!$M$1=FALSE,N14*(1-$S$1)/'Всп лист'!$B$2,ROUNDUP(N14*(1-$S$1)/'Всп лист'!$C$3*'Всп лист'!$B$3*'Всп лист'!$B$4,0)),"-" )</f>
        <v>4898</v>
      </c>
      <c r="AF14" s="361">
        <f>IFERROR(IF('Установка скидки'!$M$1=FALSE,O14*(1-$S$1)/'Всп лист'!$B$2,ROUNDUP(O14*(1-$S$1)/'Всп лист'!$C$3*'Всп лист'!$B$3*'Всп лист'!$B$4,0)),"-" )</f>
        <v>7490</v>
      </c>
      <c r="AH14" s="238"/>
    </row>
    <row r="15" spans="1:34" ht="21" customHeight="1" x14ac:dyDescent="0.25">
      <c r="A15" s="1171" t="s">
        <v>209</v>
      </c>
      <c r="B15" s="752">
        <v>1320</v>
      </c>
      <c r="C15" s="744">
        <v>1224</v>
      </c>
      <c r="D15" s="1304" t="s">
        <v>0</v>
      </c>
      <c r="E15" s="1304" t="s">
        <v>0</v>
      </c>
      <c r="F15" s="1304" t="s">
        <v>0</v>
      </c>
      <c r="G15" s="1304" t="s">
        <v>0</v>
      </c>
      <c r="H15" s="1304" t="s">
        <v>0</v>
      </c>
      <c r="I15" s="1304" t="s">
        <v>0</v>
      </c>
      <c r="J15" s="1304" t="s">
        <v>0</v>
      </c>
      <c r="K15" s="1304" t="s">
        <v>0</v>
      </c>
      <c r="L15" s="1304" t="s">
        <v>0</v>
      </c>
      <c r="M15" s="1304" t="s">
        <v>0</v>
      </c>
      <c r="N15" s="1304" t="s">
        <v>0</v>
      </c>
      <c r="O15" s="1308" t="s">
        <v>0</v>
      </c>
      <c r="R15" s="480" t="s">
        <v>209</v>
      </c>
      <c r="S15" s="487">
        <f>IFERROR(IF('Установка скидки'!$M$1=FALSE,B15*(1-$S$1)/'Всп лист'!$B$2,ROUNDUP(B15*(1-$S$1)/'Всп лист'!$C$3*'Всп лист'!$B$3*'Всп лист'!$B$4,0)),"-" )</f>
        <v>1320</v>
      </c>
      <c r="T15" s="357">
        <f>IFERROR(IF('Установка скидки'!$M$1=FALSE,C15*(1-$S$1)/'Всп лист'!$B$2,ROUNDUP(C15*(1-$S$1)/'Всп лист'!$C$3*'Всп лист'!$B$3*'Всп лист'!$B$4,0)),"-" )</f>
        <v>1224</v>
      </c>
      <c r="U15" s="357" t="str">
        <f>IFERROR(IF('Установка скидки'!$M$1=FALSE,D15*(1-$S$1)/'Всп лист'!$B$2,ROUNDUP(D15*(1-$S$1)/'Всп лист'!$C$3*'Всп лист'!$B$3*'Всп лист'!$B$4,0)),"-" )</f>
        <v>-</v>
      </c>
      <c r="V15" s="357" t="str">
        <f>IFERROR(IF('Установка скидки'!$M$1=FALSE,E15*(1-$S$1)/'Всп лист'!$B$2,ROUNDUP(E15*(1-$S$1)/'Всп лист'!$C$3*'Всп лист'!$B$3*'Всп лист'!$B$4,0)),"-" )</f>
        <v>-</v>
      </c>
      <c r="W15" s="357" t="str">
        <f>IFERROR(IF('Установка скидки'!$M$1=FALSE,F15*(1-$S$1)/'Всп лист'!$B$2,ROUNDUP(F15*(1-$S$1)/'Всп лист'!$C$3*'Всп лист'!$B$3*'Всп лист'!$B$4,0)),"-" )</f>
        <v>-</v>
      </c>
      <c r="X15" s="357" t="str">
        <f>IFERROR(IF('Установка скидки'!$M$1=FALSE,G15*(1-$S$1)/'Всп лист'!$B$2,ROUNDUP(G15*(1-$S$1)/'Всп лист'!$C$3*'Всп лист'!$B$3*'Всп лист'!$B$4,0)),"-" )</f>
        <v>-</v>
      </c>
      <c r="Y15" s="357" t="str">
        <f>IFERROR(IF('Установка скидки'!$M$1=FALSE,H15*(1-$S$1)/'Всп лист'!$B$2,ROUNDUP(H15*(1-$S$1)/'Всп лист'!$C$3*'Всп лист'!$B$3*'Всп лист'!$B$4,0)),"-" )</f>
        <v>-</v>
      </c>
      <c r="Z15" s="357" t="str">
        <f>IFERROR(IF('Установка скидки'!$M$1=FALSE,I15*(1-$S$1)/'Всп лист'!$B$2,ROUNDUP(I15*(1-$S$1)/'Всп лист'!$C$3*'Всп лист'!$B$3*'Всп лист'!$B$4,0)),"-" )</f>
        <v>-</v>
      </c>
      <c r="AA15" s="357" t="str">
        <f>IFERROR(IF('Установка скидки'!$M$1=FALSE,J15*(1-$S$1)/'Всп лист'!$B$2,ROUNDUP(J15*(1-$S$1)/'Всп лист'!$C$3*'Всп лист'!$B$3*'Всп лист'!$B$4,0)),"-" )</f>
        <v>-</v>
      </c>
      <c r="AB15" s="357" t="str">
        <f>IFERROR(IF('Установка скидки'!$M$1=FALSE,K15*(1-$S$1)/'Всп лист'!$B$2,ROUNDUP(K15*(1-$S$1)/'Всп лист'!$C$3*'Всп лист'!$B$3*'Всп лист'!$B$4,0)),"-" )</f>
        <v>-</v>
      </c>
      <c r="AC15" s="357" t="str">
        <f>IFERROR(IF('Установка скидки'!$M$1=FALSE,L15*(1-$S$1)/'Всп лист'!$B$2,ROUNDUP(L15*(1-$S$1)/'Всп лист'!$C$3*'Всп лист'!$B$3*'Всп лист'!$B$4,0)),"-" )</f>
        <v>-</v>
      </c>
      <c r="AD15" s="357" t="str">
        <f>IFERROR(IF('Установка скидки'!$M$1=FALSE,M15*(1-$S$1)/'Всп лист'!$B$2,ROUNDUP(M15*(1-$S$1)/'Всп лист'!$C$3*'Всп лист'!$B$3*'Всп лист'!$B$4,0)),"-" )</f>
        <v>-</v>
      </c>
      <c r="AE15" s="357" t="str">
        <f>IFERROR(IF('Установка скидки'!$M$1=FALSE,N15*(1-$S$1)/'Всп лист'!$B$2,ROUNDUP(N15*(1-$S$1)/'Всп лист'!$C$3*'Всп лист'!$B$3*'Всп лист'!$B$4,0)),"-" )</f>
        <v>-</v>
      </c>
      <c r="AF15" s="358" t="str">
        <f>IFERROR(IF('Установка скидки'!$M$1=FALSE,O15*(1-$S$1)/'Всп лист'!$B$2,ROUNDUP(O15*(1-$S$1)/'Всп лист'!$C$3*'Всп лист'!$B$3*'Всп лист'!$B$4,0)),"-" )</f>
        <v>-</v>
      </c>
      <c r="AH15" s="238"/>
    </row>
    <row r="16" spans="1:34" ht="21" customHeight="1" x14ac:dyDescent="0.25">
      <c r="A16" s="1172" t="s">
        <v>210</v>
      </c>
      <c r="B16" s="1309" t="s">
        <v>0</v>
      </c>
      <c r="C16" s="1310" t="s">
        <v>0</v>
      </c>
      <c r="D16" s="746">
        <v>1420</v>
      </c>
      <c r="E16" s="746">
        <v>1445</v>
      </c>
      <c r="F16" s="746">
        <v>1468</v>
      </c>
      <c r="G16" s="746">
        <v>1467</v>
      </c>
      <c r="H16" s="746">
        <v>1460</v>
      </c>
      <c r="I16" s="1306" t="s">
        <v>0</v>
      </c>
      <c r="J16" s="746">
        <v>1499</v>
      </c>
      <c r="K16" s="746">
        <v>1608</v>
      </c>
      <c r="L16" s="746">
        <v>2201</v>
      </c>
      <c r="M16" s="746">
        <v>2054</v>
      </c>
      <c r="N16" s="746">
        <v>2189</v>
      </c>
      <c r="O16" s="747">
        <v>2830</v>
      </c>
      <c r="R16" s="481" t="s">
        <v>210</v>
      </c>
      <c r="S16" s="486" t="str">
        <f>IFERROR(IF('Установка скидки'!$M$1=FALSE,B16*(1-$S$1)/'Всп лист'!$B$2,ROUNDUP(B16*(1-$S$1)/'Всп лист'!$C$3*'Всп лист'!$B$3*'Всп лист'!$B$4,0)),"-" )</f>
        <v>-</v>
      </c>
      <c r="T16" s="360" t="str">
        <f>IFERROR(IF('Установка скидки'!$M$1=FALSE,C16*(1-$S$1)/'Всп лист'!$B$2,ROUNDUP(C16*(1-$S$1)/'Всп лист'!$C$3*'Всп лист'!$B$3*'Всп лист'!$B$4,0)),"-" )</f>
        <v>-</v>
      </c>
      <c r="U16" s="360">
        <f>IFERROR(IF('Установка скидки'!$M$1=FALSE,D16*(1-$S$1)/'Всп лист'!$B$2,ROUNDUP(D16*(1-$S$1)/'Всп лист'!$C$3*'Всп лист'!$B$3*'Всп лист'!$B$4,0)),"-" )</f>
        <v>1420</v>
      </c>
      <c r="V16" s="360">
        <f>IFERROR(IF('Установка скидки'!$M$1=FALSE,E16*(1-$S$1)/'Всп лист'!$B$2,ROUNDUP(E16*(1-$S$1)/'Всп лист'!$C$3*'Всп лист'!$B$3*'Всп лист'!$B$4,0)),"-" )</f>
        <v>1445</v>
      </c>
      <c r="W16" s="360">
        <f>IFERROR(IF('Установка скидки'!$M$1=FALSE,F16*(1-$S$1)/'Всп лист'!$B$2,ROUNDUP(F16*(1-$S$1)/'Всп лист'!$C$3*'Всп лист'!$B$3*'Всп лист'!$B$4,0)),"-" )</f>
        <v>1468</v>
      </c>
      <c r="X16" s="360">
        <f>IFERROR(IF('Установка скидки'!$M$1=FALSE,G16*(1-$S$1)/'Всп лист'!$B$2,ROUNDUP(G16*(1-$S$1)/'Всп лист'!$C$3*'Всп лист'!$B$3*'Всп лист'!$B$4,0)),"-" )</f>
        <v>1467</v>
      </c>
      <c r="Y16" s="360">
        <f>IFERROR(IF('Установка скидки'!$M$1=FALSE,H16*(1-$S$1)/'Всп лист'!$B$2,ROUNDUP(H16*(1-$S$1)/'Всп лист'!$C$3*'Всп лист'!$B$3*'Всп лист'!$B$4,0)),"-" )</f>
        <v>1460</v>
      </c>
      <c r="Z16" s="360" t="str">
        <f>IFERROR(IF('Установка скидки'!$M$1=FALSE,I16*(1-$S$1)/'Всп лист'!$B$2,ROUNDUP(I16*(1-$S$1)/'Всп лист'!$C$3*'Всп лист'!$B$3*'Всп лист'!$B$4,0)),"-" )</f>
        <v>-</v>
      </c>
      <c r="AA16" s="360">
        <f>IFERROR(IF('Установка скидки'!$M$1=FALSE,J16*(1-$S$1)/'Всп лист'!$B$2,ROUNDUP(J16*(1-$S$1)/'Всп лист'!$C$3*'Всп лист'!$B$3*'Всп лист'!$B$4,0)),"-" )</f>
        <v>1499</v>
      </c>
      <c r="AB16" s="360">
        <f>IFERROR(IF('Установка скидки'!$M$1=FALSE,K16*(1-$S$1)/'Всп лист'!$B$2,ROUNDUP(K16*(1-$S$1)/'Всп лист'!$C$3*'Всп лист'!$B$3*'Всп лист'!$B$4,0)),"-" )</f>
        <v>1608</v>
      </c>
      <c r="AC16" s="360">
        <f>IFERROR(IF('Установка скидки'!$M$1=FALSE,L16*(1-$S$1)/'Всп лист'!$B$2,ROUNDUP(L16*(1-$S$1)/'Всп лист'!$C$3*'Всп лист'!$B$3*'Всп лист'!$B$4,0)),"-" )</f>
        <v>2201</v>
      </c>
      <c r="AD16" s="360">
        <f>IFERROR(IF('Установка скидки'!$M$1=FALSE,M16*(1-$S$1)/'Всп лист'!$B$2,ROUNDUP(M16*(1-$S$1)/'Всп лист'!$C$3*'Всп лист'!$B$3*'Всп лист'!$B$4,0)),"-" )</f>
        <v>2054</v>
      </c>
      <c r="AE16" s="360">
        <f>IFERROR(IF('Установка скидки'!$M$1=FALSE,N16*(1-$S$1)/'Всп лист'!$B$2,ROUNDUP(N16*(1-$S$1)/'Всп лист'!$C$3*'Всп лист'!$B$3*'Всп лист'!$B$4,0)),"-" )</f>
        <v>2189</v>
      </c>
      <c r="AF16" s="361">
        <f>IFERROR(IF('Установка скидки'!$M$1=FALSE,O16*(1-$S$1)/'Всп лист'!$B$2,ROUNDUP(O16*(1-$S$1)/'Всп лист'!$C$3*'Всп лист'!$B$3*'Всп лист'!$B$4,0)),"-" )</f>
        <v>2830</v>
      </c>
      <c r="AH16" s="238"/>
    </row>
    <row r="17" spans="1:34" ht="21" customHeight="1" x14ac:dyDescent="0.25">
      <c r="A17" s="1171" t="s">
        <v>211</v>
      </c>
      <c r="B17" s="1303" t="s">
        <v>0</v>
      </c>
      <c r="C17" s="1304" t="s">
        <v>0</v>
      </c>
      <c r="D17" s="1304" t="s">
        <v>0</v>
      </c>
      <c r="E17" s="1304" t="s">
        <v>0</v>
      </c>
      <c r="F17" s="744">
        <v>1468</v>
      </c>
      <c r="G17" s="1304" t="s">
        <v>0</v>
      </c>
      <c r="H17" s="744">
        <v>1460</v>
      </c>
      <c r="I17" s="1304" t="s">
        <v>0</v>
      </c>
      <c r="J17" s="744">
        <v>1499</v>
      </c>
      <c r="K17" s="744">
        <v>1608</v>
      </c>
      <c r="L17" s="1304" t="s">
        <v>0</v>
      </c>
      <c r="M17" s="1304" t="s">
        <v>0</v>
      </c>
      <c r="N17" s="744">
        <v>2189</v>
      </c>
      <c r="O17" s="1308" t="s">
        <v>0</v>
      </c>
      <c r="R17" s="480" t="s">
        <v>211</v>
      </c>
      <c r="S17" s="487" t="str">
        <f>IFERROR(IF('Установка скидки'!$M$1=FALSE,B17*(1-$S$1)/'Всп лист'!$B$2,ROUNDUP(B17*(1-$S$1)/'Всп лист'!$C$3*'Всп лист'!$B$3*'Всп лист'!$B$4,0)),"-" )</f>
        <v>-</v>
      </c>
      <c r="T17" s="357" t="str">
        <f>IFERROR(IF('Установка скидки'!$M$1=FALSE,C17*(1-$S$1)/'Всп лист'!$B$2,ROUNDUP(C17*(1-$S$1)/'Всп лист'!$C$3*'Всп лист'!$B$3*'Всп лист'!$B$4,0)),"-" )</f>
        <v>-</v>
      </c>
      <c r="U17" s="357" t="str">
        <f>IFERROR(IF('Установка скидки'!$M$1=FALSE,D17*(1-$S$1)/'Всп лист'!$B$2,ROUNDUP(D17*(1-$S$1)/'Всп лист'!$C$3*'Всп лист'!$B$3*'Всп лист'!$B$4,0)),"-" )</f>
        <v>-</v>
      </c>
      <c r="V17" s="357" t="str">
        <f>IFERROR(IF('Установка скидки'!$M$1=FALSE,E17*(1-$S$1)/'Всп лист'!$B$2,ROUNDUP(E17*(1-$S$1)/'Всп лист'!$C$3*'Всп лист'!$B$3*'Всп лист'!$B$4,0)),"-" )</f>
        <v>-</v>
      </c>
      <c r="W17" s="357">
        <f>IFERROR(IF('Установка скидки'!$M$1=FALSE,F17*(1-$S$1)/'Всп лист'!$B$2,ROUNDUP(F17*(1-$S$1)/'Всп лист'!$C$3*'Всп лист'!$B$3*'Всп лист'!$B$4,0)),"-" )</f>
        <v>1468</v>
      </c>
      <c r="X17" s="357" t="str">
        <f>IFERROR(IF('Установка скидки'!$M$1=FALSE,G17*(1-$S$1)/'Всп лист'!$B$2,ROUNDUP(G17*(1-$S$1)/'Всп лист'!$C$3*'Всп лист'!$B$3*'Всп лист'!$B$4,0)),"-" )</f>
        <v>-</v>
      </c>
      <c r="Y17" s="357">
        <f>IFERROR(IF('Установка скидки'!$M$1=FALSE,H17*(1-$S$1)/'Всп лист'!$B$2,ROUNDUP(H17*(1-$S$1)/'Всп лист'!$C$3*'Всп лист'!$B$3*'Всп лист'!$B$4,0)),"-" )</f>
        <v>1460</v>
      </c>
      <c r="Z17" s="357" t="str">
        <f>IFERROR(IF('Установка скидки'!$M$1=FALSE,I17*(1-$S$1)/'Всп лист'!$B$2,ROUNDUP(I17*(1-$S$1)/'Всп лист'!$C$3*'Всп лист'!$B$3*'Всп лист'!$B$4,0)),"-" )</f>
        <v>-</v>
      </c>
      <c r="AA17" s="357">
        <f>IFERROR(IF('Установка скидки'!$M$1=FALSE,J17*(1-$S$1)/'Всп лист'!$B$2,ROUNDUP(J17*(1-$S$1)/'Всп лист'!$C$3*'Всп лист'!$B$3*'Всп лист'!$B$4,0)),"-" )</f>
        <v>1499</v>
      </c>
      <c r="AB17" s="357">
        <f>IFERROR(IF('Установка скидки'!$M$1=FALSE,K17*(1-$S$1)/'Всп лист'!$B$2,ROUNDUP(K17*(1-$S$1)/'Всп лист'!$C$3*'Всп лист'!$B$3*'Всп лист'!$B$4,0)),"-" )</f>
        <v>1608</v>
      </c>
      <c r="AC17" s="357" t="str">
        <f>IFERROR(IF('Установка скидки'!$M$1=FALSE,L17*(1-$S$1)/'Всп лист'!$B$2,ROUNDUP(L17*(1-$S$1)/'Всп лист'!$C$3*'Всп лист'!$B$3*'Всп лист'!$B$4,0)),"-" )</f>
        <v>-</v>
      </c>
      <c r="AD17" s="357" t="str">
        <f>IFERROR(IF('Установка скидки'!$M$1=FALSE,M17*(1-$S$1)/'Всп лист'!$B$2,ROUNDUP(M17*(1-$S$1)/'Всп лист'!$C$3*'Всп лист'!$B$3*'Всп лист'!$B$4,0)),"-" )</f>
        <v>-</v>
      </c>
      <c r="AE17" s="357">
        <f>IFERROR(IF('Установка скидки'!$M$1=FALSE,N17*(1-$S$1)/'Всп лист'!$B$2,ROUNDUP(N17*(1-$S$1)/'Всп лист'!$C$3*'Всп лист'!$B$3*'Всп лист'!$B$4,0)),"-" )</f>
        <v>2189</v>
      </c>
      <c r="AF17" s="358" t="str">
        <f>IFERROR(IF('Установка скидки'!$M$1=FALSE,O17*(1-$S$1)/'Всп лист'!$B$2,ROUNDUP(O17*(1-$S$1)/'Всп лист'!$C$3*'Всп лист'!$B$3*'Всп лист'!$B$4,0)),"-" )</f>
        <v>-</v>
      </c>
      <c r="AH17" s="238"/>
    </row>
    <row r="18" spans="1:34" ht="21" customHeight="1" x14ac:dyDescent="0.25">
      <c r="A18" s="1170" t="s">
        <v>462</v>
      </c>
      <c r="B18" s="740">
        <v>1738</v>
      </c>
      <c r="C18" s="742">
        <v>1894</v>
      </c>
      <c r="D18" s="1306" t="s">
        <v>0</v>
      </c>
      <c r="E18" s="1306" t="s">
        <v>0</v>
      </c>
      <c r="F18" s="1306" t="s">
        <v>0</v>
      </c>
      <c r="G18" s="1306" t="s">
        <v>0</v>
      </c>
      <c r="H18" s="1306" t="s">
        <v>0</v>
      </c>
      <c r="I18" s="1306" t="s">
        <v>0</v>
      </c>
      <c r="J18" s="1306" t="s">
        <v>0</v>
      </c>
      <c r="K18" s="1306" t="s">
        <v>0</v>
      </c>
      <c r="L18" s="1306" t="s">
        <v>0</v>
      </c>
      <c r="M18" s="1306" t="s">
        <v>0</v>
      </c>
      <c r="N18" s="1306" t="s">
        <v>0</v>
      </c>
      <c r="O18" s="1307" t="s">
        <v>0</v>
      </c>
      <c r="R18" s="481" t="s">
        <v>462</v>
      </c>
      <c r="S18" s="488">
        <f>IFERROR(IF('Установка скидки'!$M$1=FALSE,B18*(1-$S$1)/'Всп лист'!$B$2,ROUNDUP(B18*(1-$S$1)/'Всп лист'!$C$3*'Всп лист'!$B$3*'Всп лист'!$B$4,0)),"-" )</f>
        <v>1738</v>
      </c>
      <c r="T18" s="360">
        <f>IFERROR(IF('Установка скидки'!$M$1=FALSE,C18*(1-$S$1)/'Всп лист'!$B$2,ROUNDUP(C18*(1-$S$1)/'Всп лист'!$C$3*'Всп лист'!$B$3*'Всп лист'!$B$4,0)),"-" )</f>
        <v>1894</v>
      </c>
      <c r="U18" s="360" t="str">
        <f>IFERROR(IF('Установка скидки'!$M$1=FALSE,D18*(1-$S$1)/'Всп лист'!$B$2,ROUNDUP(D18*(1-$S$1)/'Всп лист'!$C$3*'Всп лист'!$B$3*'Всп лист'!$B$4,0)),"-" )</f>
        <v>-</v>
      </c>
      <c r="V18" s="360" t="str">
        <f>IFERROR(IF('Установка скидки'!$M$1=FALSE,E18*(1-$S$1)/'Всп лист'!$B$2,ROUNDUP(E18*(1-$S$1)/'Всп лист'!$C$3*'Всп лист'!$B$3*'Всп лист'!$B$4,0)),"-" )</f>
        <v>-</v>
      </c>
      <c r="W18" s="360" t="str">
        <f>IFERROR(IF('Установка скидки'!$M$1=FALSE,F18*(1-$S$1)/'Всп лист'!$B$2,ROUNDUP(F18*(1-$S$1)/'Всп лист'!$C$3*'Всп лист'!$B$3*'Всп лист'!$B$4,0)),"-" )</f>
        <v>-</v>
      </c>
      <c r="X18" s="360" t="str">
        <f>IFERROR(IF('Установка скидки'!$M$1=FALSE,G18*(1-$S$1)/'Всп лист'!$B$2,ROUNDUP(G18*(1-$S$1)/'Всп лист'!$C$3*'Всп лист'!$B$3*'Всп лист'!$B$4,0)),"-" )</f>
        <v>-</v>
      </c>
      <c r="Y18" s="360" t="str">
        <f>IFERROR(IF('Установка скидки'!$M$1=FALSE,H18*(1-$S$1)/'Всп лист'!$B$2,ROUNDUP(H18*(1-$S$1)/'Всп лист'!$C$3*'Всп лист'!$B$3*'Всп лист'!$B$4,0)),"-" )</f>
        <v>-</v>
      </c>
      <c r="Z18" s="360" t="str">
        <f>IFERROR(IF('Установка скидки'!$M$1=FALSE,I18*(1-$S$1)/'Всп лист'!$B$2,ROUNDUP(I18*(1-$S$1)/'Всп лист'!$C$3*'Всп лист'!$B$3*'Всп лист'!$B$4,0)),"-" )</f>
        <v>-</v>
      </c>
      <c r="AA18" s="360" t="str">
        <f>IFERROR(IF('Установка скидки'!$M$1=FALSE,J18*(1-$S$1)/'Всп лист'!$B$2,ROUNDUP(J18*(1-$S$1)/'Всп лист'!$C$3*'Всп лист'!$B$3*'Всп лист'!$B$4,0)),"-" )</f>
        <v>-</v>
      </c>
      <c r="AB18" s="360" t="str">
        <f>IFERROR(IF('Установка скидки'!$M$1=FALSE,K18*(1-$S$1)/'Всп лист'!$B$2,ROUNDUP(K18*(1-$S$1)/'Всп лист'!$C$3*'Всп лист'!$B$3*'Всп лист'!$B$4,0)),"-" )</f>
        <v>-</v>
      </c>
      <c r="AC18" s="360" t="str">
        <f>IFERROR(IF('Установка скидки'!$M$1=FALSE,L18*(1-$S$1)/'Всп лист'!$B$2,ROUNDUP(L18*(1-$S$1)/'Всп лист'!$C$3*'Всп лист'!$B$3*'Всп лист'!$B$4,0)),"-" )</f>
        <v>-</v>
      </c>
      <c r="AD18" s="360" t="str">
        <f>IFERROR(IF('Установка скидки'!$M$1=FALSE,M18*(1-$S$1)/'Всп лист'!$B$2,ROUNDUP(M18*(1-$S$1)/'Всп лист'!$C$3*'Всп лист'!$B$3*'Всп лист'!$B$4,0)),"-" )</f>
        <v>-</v>
      </c>
      <c r="AE18" s="360" t="str">
        <f>IFERROR(IF('Установка скидки'!$M$1=FALSE,N18*(1-$S$1)/'Всп лист'!$B$2,ROUNDUP(N18*(1-$S$1)/'Всп лист'!$C$3*'Всп лист'!$B$3*'Всп лист'!$B$4,0)),"-" )</f>
        <v>-</v>
      </c>
      <c r="AF18" s="361" t="str">
        <f>IFERROR(IF('Установка скидки'!$M$1=FALSE,O18*(1-$S$1)/'Всп лист'!$B$2,ROUNDUP(O18*(1-$S$1)/'Всп лист'!$C$3*'Всп лист'!$B$3*'Всп лист'!$B$4,0)),"-" )</f>
        <v>-</v>
      </c>
      <c r="AH18" s="238"/>
    </row>
    <row r="19" spans="1:34" ht="21" customHeight="1" x14ac:dyDescent="0.25">
      <c r="A19" s="1173" t="s">
        <v>463</v>
      </c>
      <c r="B19" s="1311" t="s">
        <v>0</v>
      </c>
      <c r="C19" s="1301" t="s">
        <v>0</v>
      </c>
      <c r="D19" s="750">
        <v>2442</v>
      </c>
      <c r="E19" s="750">
        <v>2596</v>
      </c>
      <c r="F19" s="750">
        <v>2757</v>
      </c>
      <c r="G19" s="750">
        <v>2656</v>
      </c>
      <c r="H19" s="750">
        <v>2771</v>
      </c>
      <c r="I19" s="1304" t="s">
        <v>0</v>
      </c>
      <c r="J19" s="750">
        <v>2912</v>
      </c>
      <c r="K19" s="750">
        <v>3217</v>
      </c>
      <c r="L19" s="750">
        <v>4484</v>
      </c>
      <c r="M19" s="750">
        <v>5013</v>
      </c>
      <c r="N19" s="750">
        <v>5191</v>
      </c>
      <c r="O19" s="751">
        <v>6216</v>
      </c>
      <c r="R19" s="480" t="s">
        <v>463</v>
      </c>
      <c r="S19" s="487" t="str">
        <f>IFERROR(IF('Установка скидки'!$M$1=FALSE,B19*(1-$S$1)/'Всп лист'!$B$2,ROUNDUP(B19*(1-$S$1)/'Всп лист'!$C$3*'Всп лист'!$B$3*'Всп лист'!$B$4,0)),"-" )</f>
        <v>-</v>
      </c>
      <c r="T19" s="357" t="str">
        <f>IFERROR(IF('Установка скидки'!$M$1=FALSE,C19*(1-$S$1)/'Всп лист'!$B$2,ROUNDUP(C19*(1-$S$1)/'Всп лист'!$C$3*'Всп лист'!$B$3*'Всп лист'!$B$4,0)),"-" )</f>
        <v>-</v>
      </c>
      <c r="U19" s="357">
        <f>IFERROR(IF('Установка скидки'!$M$1=FALSE,D19*(1-$S$1)/'Всп лист'!$B$2,ROUNDUP(D19*(1-$S$1)/'Всп лист'!$C$3*'Всп лист'!$B$3*'Всп лист'!$B$4,0)),"-" )</f>
        <v>2442</v>
      </c>
      <c r="V19" s="357">
        <f>IFERROR(IF('Установка скидки'!$M$1=FALSE,E19*(1-$S$1)/'Всп лист'!$B$2,ROUNDUP(E19*(1-$S$1)/'Всп лист'!$C$3*'Всп лист'!$B$3*'Всп лист'!$B$4,0)),"-" )</f>
        <v>2596</v>
      </c>
      <c r="W19" s="357">
        <f>IFERROR(IF('Установка скидки'!$M$1=FALSE,F19*(1-$S$1)/'Всп лист'!$B$2,ROUNDUP(F19*(1-$S$1)/'Всп лист'!$C$3*'Всп лист'!$B$3*'Всп лист'!$B$4,0)),"-" )</f>
        <v>2757</v>
      </c>
      <c r="X19" s="357">
        <f>IFERROR(IF('Установка скидки'!$M$1=FALSE,G19*(1-$S$1)/'Всп лист'!$B$2,ROUNDUP(G19*(1-$S$1)/'Всп лист'!$C$3*'Всп лист'!$B$3*'Всп лист'!$B$4,0)),"-" )</f>
        <v>2656</v>
      </c>
      <c r="Y19" s="357">
        <f>IFERROR(IF('Установка скидки'!$M$1=FALSE,H19*(1-$S$1)/'Всп лист'!$B$2,ROUNDUP(H19*(1-$S$1)/'Всп лист'!$C$3*'Всп лист'!$B$3*'Всп лист'!$B$4,0)),"-" )</f>
        <v>2771</v>
      </c>
      <c r="Z19" s="357" t="str">
        <f>IFERROR(IF('Установка скидки'!$M$1=FALSE,I19*(1-$S$1)/'Всп лист'!$B$2,ROUNDUP(I19*(1-$S$1)/'Всп лист'!$C$3*'Всп лист'!$B$3*'Всп лист'!$B$4,0)),"-" )</f>
        <v>-</v>
      </c>
      <c r="AA19" s="357">
        <f>IFERROR(IF('Установка скидки'!$M$1=FALSE,J19*(1-$S$1)/'Всп лист'!$B$2,ROUNDUP(J19*(1-$S$1)/'Всп лист'!$C$3*'Всп лист'!$B$3*'Всп лист'!$B$4,0)),"-" )</f>
        <v>2912</v>
      </c>
      <c r="AB19" s="357">
        <f>IFERROR(IF('Установка скидки'!$M$1=FALSE,K19*(1-$S$1)/'Всп лист'!$B$2,ROUNDUP(K19*(1-$S$1)/'Всп лист'!$C$3*'Всп лист'!$B$3*'Всп лист'!$B$4,0)),"-" )</f>
        <v>3217</v>
      </c>
      <c r="AC19" s="357">
        <f>IFERROR(IF('Установка скидки'!$M$1=FALSE,L19*(1-$S$1)/'Всп лист'!$B$2,ROUNDUP(L19*(1-$S$1)/'Всп лист'!$C$3*'Всп лист'!$B$3*'Всп лист'!$B$4,0)),"-" )</f>
        <v>4484</v>
      </c>
      <c r="AD19" s="357">
        <f>IFERROR(IF('Установка скидки'!$M$1=FALSE,M19*(1-$S$1)/'Всп лист'!$B$2,ROUNDUP(M19*(1-$S$1)/'Всп лист'!$C$3*'Всп лист'!$B$3*'Всп лист'!$B$4,0)),"-" )</f>
        <v>5013</v>
      </c>
      <c r="AE19" s="357">
        <f>IFERROR(IF('Установка скидки'!$M$1=FALSE,N19*(1-$S$1)/'Всп лист'!$B$2,ROUNDUP(N19*(1-$S$1)/'Всп лист'!$C$3*'Всп лист'!$B$3*'Всп лист'!$B$4,0)),"-" )</f>
        <v>5191</v>
      </c>
      <c r="AF19" s="358">
        <f>IFERROR(IF('Установка скидки'!$M$1=FALSE,O19*(1-$S$1)/'Всп лист'!$B$2,ROUNDUP(O19*(1-$S$1)/'Всп лист'!$C$3*'Всп лист'!$B$3*'Всп лист'!$B$4,0)),"-" )</f>
        <v>6216</v>
      </c>
      <c r="AH19" s="238"/>
    </row>
    <row r="20" spans="1:34" ht="21" customHeight="1" x14ac:dyDescent="0.25">
      <c r="A20" s="1172" t="s">
        <v>511</v>
      </c>
      <c r="B20" s="1299" t="s">
        <v>0</v>
      </c>
      <c r="C20" s="1310" t="s">
        <v>0</v>
      </c>
      <c r="D20" s="1310" t="s">
        <v>0</v>
      </c>
      <c r="E20" s="1306" t="s">
        <v>0</v>
      </c>
      <c r="F20" s="1306" t="s">
        <v>0</v>
      </c>
      <c r="G20" s="1306" t="s">
        <v>0</v>
      </c>
      <c r="H20" s="1306" t="s">
        <v>0</v>
      </c>
      <c r="I20" s="1306" t="s">
        <v>0</v>
      </c>
      <c r="J20" s="1306" t="s">
        <v>0</v>
      </c>
      <c r="K20" s="1306" t="s">
        <v>0</v>
      </c>
      <c r="L20" s="1306" t="s">
        <v>0</v>
      </c>
      <c r="M20" s="1306" t="s">
        <v>0</v>
      </c>
      <c r="N20" s="1306" t="s">
        <v>0</v>
      </c>
      <c r="O20" s="1306" t="s">
        <v>0</v>
      </c>
      <c r="R20" s="481" t="s">
        <v>511</v>
      </c>
      <c r="S20" s="488" t="str">
        <f>IFERROR(IF('Установка скидки'!$M$1=FALSE,B20*(1-$S$1)/'Всп лист'!$B$2,ROUNDUP(B20*(1-$S$1)/'Всп лист'!$C$3*'Всп лист'!$B$3*'Всп лист'!$B$4,0)),"-" )</f>
        <v>-</v>
      </c>
      <c r="T20" s="360" t="str">
        <f>IFERROR(IF('Установка скидки'!$M$1=FALSE,C20*(1-$S$1)/'Всп лист'!$B$2,ROUNDUP(C20*(1-$S$1)/'Всп лист'!$C$3*'Всп лист'!$B$3*'Всп лист'!$B$4,0)),"-" )</f>
        <v>-</v>
      </c>
      <c r="U20" s="360" t="str">
        <f>IFERROR(IF('Установка скидки'!$M$1=FALSE,D20*(1-$S$1)/'Всп лист'!$B$2,ROUNDUP(D20*(1-$S$1)/'Всп лист'!$C$3*'Всп лист'!$B$3*'Всп лист'!$B$4,0)),"-" )</f>
        <v>-</v>
      </c>
      <c r="V20" s="360" t="str">
        <f>IFERROR(IF('Установка скидки'!$M$1=FALSE,E20*(1-$S$1)/'Всп лист'!$B$2,ROUNDUP(E20*(1-$S$1)/'Всп лист'!$C$3*'Всп лист'!$B$3*'Всп лист'!$B$4,0)),"-" )</f>
        <v>-</v>
      </c>
      <c r="W20" s="360" t="str">
        <f>IFERROR(IF('Установка скидки'!$M$1=FALSE,F20*(1-$S$1)/'Всп лист'!$B$2,ROUNDUP(F20*(1-$S$1)/'Всп лист'!$C$3*'Всп лист'!$B$3*'Всп лист'!$B$4,0)),"-" )</f>
        <v>-</v>
      </c>
      <c r="X20" s="360" t="str">
        <f>IFERROR(IF('Установка скидки'!$M$1=FALSE,G20*(1-$S$1)/'Всп лист'!$B$2,ROUNDUP(G20*(1-$S$1)/'Всп лист'!$C$3*'Всп лист'!$B$3*'Всп лист'!$B$4,0)),"-" )</f>
        <v>-</v>
      </c>
      <c r="Y20" s="360" t="str">
        <f>IFERROR(IF('Установка скидки'!$M$1=FALSE,H20*(1-$S$1)/'Всп лист'!$B$2,ROUNDUP(H20*(1-$S$1)/'Всп лист'!$C$3*'Всп лист'!$B$3*'Всп лист'!$B$4,0)),"-" )</f>
        <v>-</v>
      </c>
      <c r="Z20" s="360" t="str">
        <f>IFERROR(IF('Установка скидки'!$M$1=FALSE,I20*(1-$S$1)/'Всп лист'!$B$2,ROUNDUP(I20*(1-$S$1)/'Всп лист'!$C$3*'Всп лист'!$B$3*'Всп лист'!$B$4,0)),"-" )</f>
        <v>-</v>
      </c>
      <c r="AA20" s="360" t="str">
        <f>IFERROR(IF('Установка скидки'!$M$1=FALSE,J20*(1-$S$1)/'Всп лист'!$B$2,ROUNDUP(J20*(1-$S$1)/'Всп лист'!$C$3*'Всп лист'!$B$3*'Всп лист'!$B$4,0)),"-" )</f>
        <v>-</v>
      </c>
      <c r="AB20" s="360" t="str">
        <f>IFERROR(IF('Установка скидки'!$M$1=FALSE,K20*(1-$S$1)/'Всп лист'!$B$2,ROUNDUP(K20*(1-$S$1)/'Всп лист'!$C$3*'Всп лист'!$B$3*'Всп лист'!$B$4,0)),"-" )</f>
        <v>-</v>
      </c>
      <c r="AC20" s="360" t="str">
        <f>IFERROR(IF('Установка скидки'!$M$1=FALSE,L20*(1-$S$1)/'Всп лист'!$B$2,ROUNDUP(L20*(1-$S$1)/'Всп лист'!$C$3*'Всп лист'!$B$3*'Всп лист'!$B$4,0)),"-" )</f>
        <v>-</v>
      </c>
      <c r="AD20" s="360" t="str">
        <f>IFERROR(IF('Установка скидки'!$M$1=FALSE,M20*(1-$S$1)/'Всп лист'!$B$2,ROUNDUP(M20*(1-$S$1)/'Всп лист'!$C$3*'Всп лист'!$B$3*'Всп лист'!$B$4,0)),"-" )</f>
        <v>-</v>
      </c>
      <c r="AE20" s="360" t="str">
        <f>IFERROR(IF('Установка скидки'!$M$1=FALSE,N20*(1-$S$1)/'Всп лист'!$B$2,ROUNDUP(N20*(1-$S$1)/'Всп лист'!$C$3*'Всп лист'!$B$3*'Всп лист'!$B$4,0)),"-" )</f>
        <v>-</v>
      </c>
      <c r="AF20" s="361" t="str">
        <f>IFERROR(IF('Установка скидки'!$M$1=FALSE,O20*(1-$S$1)/'Всп лист'!$B$2,ROUNDUP(O20*(1-$S$1)/'Всп лист'!$C$3*'Всп лист'!$B$3*'Всп лист'!$B$4,0)),"-" )</f>
        <v>-</v>
      </c>
      <c r="AH20" s="238"/>
    </row>
    <row r="21" spans="1:34" ht="21" customHeight="1" x14ac:dyDescent="0.25">
      <c r="A21" s="1171" t="s">
        <v>464</v>
      </c>
      <c r="B21" s="1304" t="s">
        <v>0</v>
      </c>
      <c r="C21" s="1304" t="s">
        <v>0</v>
      </c>
      <c r="D21" s="744">
        <v>4054</v>
      </c>
      <c r="E21" s="1304" t="s">
        <v>0</v>
      </c>
      <c r="F21" s="1304" t="s">
        <v>0</v>
      </c>
      <c r="G21" s="1304" t="s">
        <v>0</v>
      </c>
      <c r="H21" s="1304" t="s">
        <v>0</v>
      </c>
      <c r="I21" s="1312" t="s">
        <v>0</v>
      </c>
      <c r="J21" s="1304" t="s">
        <v>0</v>
      </c>
      <c r="K21" s="1304" t="s">
        <v>0</v>
      </c>
      <c r="L21" s="1304" t="s">
        <v>0</v>
      </c>
      <c r="M21" s="1304" t="s">
        <v>0</v>
      </c>
      <c r="N21" s="1304" t="s">
        <v>0</v>
      </c>
      <c r="O21" s="1304" t="s">
        <v>0</v>
      </c>
      <c r="R21" s="480" t="s">
        <v>464</v>
      </c>
      <c r="S21" s="487" t="str">
        <f>IFERROR(IF('Установка скидки'!$M$1=FALSE,B21*(1-$S$1)/'Всп лист'!$B$2,ROUNDUP(B21*(1-$S$1)/'Всп лист'!$C$3*'Всп лист'!$B$3*'Всп лист'!$B$4,0)),"-" )</f>
        <v>-</v>
      </c>
      <c r="T21" s="1181" t="str">
        <f>IFERROR(IF('Установка скидки'!$M$1=FALSE,C21*(1-$S$1)/'Всп лист'!$B$2,ROUNDUP(C21*(1-$S$1)/'Всп лист'!$C$3*'Всп лист'!$B$3*'Всп лист'!$B$4,0)),"-" )</f>
        <v>-</v>
      </c>
      <c r="U21" s="1181">
        <f>IFERROR(IF('Установка скидки'!$M$1=FALSE,D21*(1-$S$1)/'Всп лист'!$B$2,ROUNDUP(D21*(1-$S$1)/'Всп лист'!$C$3*'Всп лист'!$B$3*'Всп лист'!$B$4,0)),"-" )</f>
        <v>4054</v>
      </c>
      <c r="V21" s="1181" t="str">
        <f>IFERROR(IF('Установка скидки'!$M$1=FALSE,E21*(1-$S$1)/'Всп лист'!$B$2,ROUNDUP(E21*(1-$S$1)/'Всп лист'!$C$3*'Всп лист'!$B$3*'Всп лист'!$B$4,0)),"-" )</f>
        <v>-</v>
      </c>
      <c r="W21" s="1181" t="str">
        <f>IFERROR(IF('Установка скидки'!$M$1=FALSE,F21*(1-$S$1)/'Всп лист'!$B$2,ROUNDUP(F21*(1-$S$1)/'Всп лист'!$C$3*'Всп лист'!$B$3*'Всп лист'!$B$4,0)),"-" )</f>
        <v>-</v>
      </c>
      <c r="X21" s="1181" t="str">
        <f>IFERROR(IF('Установка скидки'!$M$1=FALSE,G21*(1-$S$1)/'Всп лист'!$B$2,ROUNDUP(G21*(1-$S$1)/'Всп лист'!$C$3*'Всп лист'!$B$3*'Всп лист'!$B$4,0)),"-" )</f>
        <v>-</v>
      </c>
      <c r="Y21" s="1181" t="str">
        <f>IFERROR(IF('Установка скидки'!$M$1=FALSE,H21*(1-$S$1)/'Всп лист'!$B$2,ROUNDUP(H21*(1-$S$1)/'Всп лист'!$C$3*'Всп лист'!$B$3*'Всп лист'!$B$4,0)),"-" )</f>
        <v>-</v>
      </c>
      <c r="Z21" s="1181" t="str">
        <f>IFERROR(IF('Установка скидки'!$M$1=FALSE,I21*(1-$S$1)/'Всп лист'!$B$2,ROUNDUP(I21*(1-$S$1)/'Всп лист'!$C$3*'Всп лист'!$B$3*'Всп лист'!$B$4,0)),"-" )</f>
        <v>-</v>
      </c>
      <c r="AA21" s="1181" t="str">
        <f>IFERROR(IF('Установка скидки'!$M$1=FALSE,J21*(1-$S$1)/'Всп лист'!$B$2,ROUNDUP(J21*(1-$S$1)/'Всп лист'!$C$3*'Всп лист'!$B$3*'Всп лист'!$B$4,0)),"-" )</f>
        <v>-</v>
      </c>
      <c r="AB21" s="1181" t="str">
        <f>IFERROR(IF('Установка скидки'!$M$1=FALSE,K21*(1-$S$1)/'Всп лист'!$B$2,ROUNDUP(K21*(1-$S$1)/'Всп лист'!$C$3*'Всп лист'!$B$3*'Всп лист'!$B$4,0)),"-" )</f>
        <v>-</v>
      </c>
      <c r="AC21" s="1181" t="str">
        <f>IFERROR(IF('Установка скидки'!$M$1=FALSE,L21*(1-$S$1)/'Всп лист'!$B$2,ROUNDUP(L21*(1-$S$1)/'Всп лист'!$C$3*'Всп лист'!$B$3*'Всп лист'!$B$4,0)),"-" )</f>
        <v>-</v>
      </c>
      <c r="AD21" s="1181" t="str">
        <f>IFERROR(IF('Установка скидки'!$M$1=FALSE,M21*(1-$S$1)/'Всп лист'!$B$2,ROUNDUP(M21*(1-$S$1)/'Всп лист'!$C$3*'Всп лист'!$B$3*'Всп лист'!$B$4,0)),"-" )</f>
        <v>-</v>
      </c>
      <c r="AE21" s="1181" t="str">
        <f>IFERROR(IF('Установка скидки'!$M$1=FALSE,N21*(1-$S$1)/'Всп лист'!$B$2,ROUNDUP(N21*(1-$S$1)/'Всп лист'!$C$3*'Всп лист'!$B$3*'Всп лист'!$B$4,0)),"-" )</f>
        <v>-</v>
      </c>
      <c r="AF21" s="1182" t="str">
        <f>IFERROR(IF('Установка скидки'!$M$1=FALSE,O21*(1-$S$1)/'Всп лист'!$B$2,ROUNDUP(O21*(1-$S$1)/'Всп лист'!$C$3*'Всп лист'!$B$3*'Всп лист'!$B$4,0)),"-" )</f>
        <v>-</v>
      </c>
      <c r="AH21" s="238"/>
    </row>
    <row r="22" spans="1:34" ht="21" customHeight="1" x14ac:dyDescent="0.25">
      <c r="A22" s="1172" t="s">
        <v>465</v>
      </c>
      <c r="B22" s="1299" t="s">
        <v>0</v>
      </c>
      <c r="C22" s="1310" t="s">
        <v>0</v>
      </c>
      <c r="D22" s="1310" t="s">
        <v>0</v>
      </c>
      <c r="E22" s="746">
        <v>4488</v>
      </c>
      <c r="F22" s="746">
        <v>4761</v>
      </c>
      <c r="G22" s="746">
        <v>4597</v>
      </c>
      <c r="H22" s="746">
        <v>4780</v>
      </c>
      <c r="I22" s="1306" t="s">
        <v>0</v>
      </c>
      <c r="J22" s="746">
        <v>4970</v>
      </c>
      <c r="K22" s="746">
        <v>5520</v>
      </c>
      <c r="L22" s="746">
        <v>9239</v>
      </c>
      <c r="M22" s="746">
        <v>8553</v>
      </c>
      <c r="N22" s="746">
        <v>8809</v>
      </c>
      <c r="O22" s="747">
        <v>12898</v>
      </c>
      <c r="R22" s="481" t="s">
        <v>465</v>
      </c>
      <c r="S22" s="488" t="str">
        <f>IFERROR(IF('Установка скидки'!$M$1=FALSE,B22*(1-$S$1)/'Всп лист'!$B$2,ROUNDUP(B22*(1-$S$1)/'Всп лист'!$C$3*'Всп лист'!$B$3*'Всп лист'!$B$4,0)),"-" )</f>
        <v>-</v>
      </c>
      <c r="T22" s="360" t="str">
        <f>IFERROR(IF('Установка скидки'!$M$1=FALSE,C22*(1-$S$1)/'Всп лист'!$B$2,ROUNDUP(C22*(1-$S$1)/'Всп лист'!$C$3*'Всп лист'!$B$3*'Всп лист'!$B$4,0)),"-" )</f>
        <v>-</v>
      </c>
      <c r="U22" s="360" t="str">
        <f>IFERROR(IF('Установка скидки'!$M$1=FALSE,D22*(1-$S$1)/'Всп лист'!$B$2,ROUNDUP(D22*(1-$S$1)/'Всп лист'!$C$3*'Всп лист'!$B$3*'Всп лист'!$B$4,0)),"-" )</f>
        <v>-</v>
      </c>
      <c r="V22" s="360">
        <f>IFERROR(IF('Установка скидки'!$M$1=FALSE,E22*(1-$S$1)/'Всп лист'!$B$2,ROUNDUP(E22*(1-$S$1)/'Всп лист'!$C$3*'Всп лист'!$B$3*'Всп лист'!$B$4,0)),"-" )</f>
        <v>4488</v>
      </c>
      <c r="W22" s="360">
        <f>IFERROR(IF('Установка скидки'!$M$1=FALSE,F22*(1-$S$1)/'Всп лист'!$B$2,ROUNDUP(F22*(1-$S$1)/'Всп лист'!$C$3*'Всп лист'!$B$3*'Всп лист'!$B$4,0)),"-" )</f>
        <v>4761</v>
      </c>
      <c r="X22" s="360">
        <f>IFERROR(IF('Установка скидки'!$M$1=FALSE,G22*(1-$S$1)/'Всп лист'!$B$2,ROUNDUP(G22*(1-$S$1)/'Всп лист'!$C$3*'Всп лист'!$B$3*'Всп лист'!$B$4,0)),"-" )</f>
        <v>4597</v>
      </c>
      <c r="Y22" s="360">
        <f>IFERROR(IF('Установка скидки'!$M$1=FALSE,H22*(1-$S$1)/'Всп лист'!$B$2,ROUNDUP(H22*(1-$S$1)/'Всп лист'!$C$3*'Всп лист'!$B$3*'Всп лист'!$B$4,0)),"-" )</f>
        <v>4780</v>
      </c>
      <c r="Z22" s="360" t="str">
        <f>IFERROR(IF('Установка скидки'!$M$1=FALSE,I22*(1-$S$1)/'Всп лист'!$B$2,ROUNDUP(I22*(1-$S$1)/'Всп лист'!$C$3*'Всп лист'!$B$3*'Всп лист'!$B$4,0)),"-" )</f>
        <v>-</v>
      </c>
      <c r="AA22" s="360">
        <f>IFERROR(IF('Установка скидки'!$M$1=FALSE,J22*(1-$S$1)/'Всп лист'!$B$2,ROUNDUP(J22*(1-$S$1)/'Всп лист'!$C$3*'Всп лист'!$B$3*'Всп лист'!$B$4,0)),"-" )</f>
        <v>4970</v>
      </c>
      <c r="AB22" s="360">
        <f>IFERROR(IF('Установка скидки'!$M$1=FALSE,K22*(1-$S$1)/'Всп лист'!$B$2,ROUNDUP(K22*(1-$S$1)/'Всп лист'!$C$3*'Всп лист'!$B$3*'Всп лист'!$B$4,0)),"-" )</f>
        <v>5520</v>
      </c>
      <c r="AC22" s="360">
        <f>IFERROR(IF('Установка скидки'!$M$1=FALSE,L22*(1-$S$1)/'Всп лист'!$B$2,ROUNDUP(L22*(1-$S$1)/'Всп лист'!$C$3*'Всп лист'!$B$3*'Всп лист'!$B$4,0)),"-" )</f>
        <v>9239</v>
      </c>
      <c r="AD22" s="360">
        <f>IFERROR(IF('Установка скидки'!$M$1=FALSE,M22*(1-$S$1)/'Всп лист'!$B$2,ROUNDUP(M22*(1-$S$1)/'Всп лист'!$C$3*'Всп лист'!$B$3*'Всп лист'!$B$4,0)),"-" )</f>
        <v>8553</v>
      </c>
      <c r="AE22" s="360">
        <f>IFERROR(IF('Установка скидки'!$M$1=FALSE,N22*(1-$S$1)/'Всп лист'!$B$2,ROUNDUP(N22*(1-$S$1)/'Всп лист'!$C$3*'Всп лист'!$B$3*'Всп лист'!$B$4,0)),"-" )</f>
        <v>8809</v>
      </c>
      <c r="AF22" s="361">
        <f>IFERROR(IF('Установка скидки'!$M$1=FALSE,O22*(1-$S$1)/'Всп лист'!$B$2,ROUNDUP(O22*(1-$S$1)/'Всп лист'!$C$3*'Всп лист'!$B$3*'Всп лист'!$B$4,0)),"-" )</f>
        <v>12898</v>
      </c>
      <c r="AH22" s="238"/>
    </row>
    <row r="23" spans="1:34" ht="21" customHeight="1" x14ac:dyDescent="0.25">
      <c r="A23" s="1173" t="s">
        <v>504</v>
      </c>
      <c r="B23" s="1300" t="s">
        <v>0</v>
      </c>
      <c r="C23" s="750">
        <v>2819</v>
      </c>
      <c r="D23" s="750">
        <v>3014</v>
      </c>
      <c r="E23" s="750">
        <v>3054</v>
      </c>
      <c r="F23" s="750">
        <v>3099</v>
      </c>
      <c r="G23" s="750">
        <v>3133</v>
      </c>
      <c r="H23" s="750">
        <v>3144</v>
      </c>
      <c r="I23" s="1312" t="s">
        <v>0</v>
      </c>
      <c r="J23" s="750">
        <v>3271</v>
      </c>
      <c r="K23" s="750">
        <v>3611</v>
      </c>
      <c r="L23" s="750">
        <v>4612</v>
      </c>
      <c r="M23" s="750">
        <v>4637</v>
      </c>
      <c r="N23" s="750">
        <v>4738</v>
      </c>
      <c r="O23" s="1302" t="s">
        <v>0</v>
      </c>
      <c r="R23" s="480" t="s">
        <v>504</v>
      </c>
      <c r="S23" s="487" t="str">
        <f>IFERROR(IF('Установка скидки'!$M$1=FALSE,B23*(1-$S$1)/'Всп лист'!$B$2,ROUNDUP(B23*(1-$S$1)/'Всп лист'!$C$3*'Всп лист'!$B$3*'Всп лист'!$B$4,0)),"-" )</f>
        <v>-</v>
      </c>
      <c r="T23" s="1377">
        <f>IFERROR(IF('Установка скидки'!$M$1=FALSE,C23*(1-$S$1)/'Всп лист'!$B$2,ROUNDUP(C23*(1-$S$1)/'Всп лист'!$C$3*'Всп лист'!$B$3*'Всп лист'!$B$4,0)),"-" )</f>
        <v>2819</v>
      </c>
      <c r="U23" s="1377">
        <f>IFERROR(IF('Установка скидки'!$M$1=FALSE,D23*(1-$S$1)/'Всп лист'!$B$2,ROUNDUP(D23*(1-$S$1)/'Всп лист'!$C$3*'Всп лист'!$B$3*'Всп лист'!$B$4,0)),"-" )</f>
        <v>3014</v>
      </c>
      <c r="V23" s="1377">
        <f>IFERROR(IF('Установка скидки'!$M$1=FALSE,E23*(1-$S$1)/'Всп лист'!$B$2,ROUNDUP(E23*(1-$S$1)/'Всп лист'!$C$3*'Всп лист'!$B$3*'Всп лист'!$B$4,0)),"-" )</f>
        <v>3054</v>
      </c>
      <c r="W23" s="1377">
        <f>IFERROR(IF('Установка скидки'!$M$1=FALSE,F23*(1-$S$1)/'Всп лист'!$B$2,ROUNDUP(F23*(1-$S$1)/'Всп лист'!$C$3*'Всп лист'!$B$3*'Всп лист'!$B$4,0)),"-" )</f>
        <v>3099</v>
      </c>
      <c r="X23" s="1377">
        <f>IFERROR(IF('Установка скидки'!$M$1=FALSE,G23*(1-$S$1)/'Всп лист'!$B$2,ROUNDUP(G23*(1-$S$1)/'Всп лист'!$C$3*'Всп лист'!$B$3*'Всп лист'!$B$4,0)),"-" )</f>
        <v>3133</v>
      </c>
      <c r="Y23" s="1377">
        <f>IFERROR(IF('Установка скидки'!$M$1=FALSE,H23*(1-$S$1)/'Всп лист'!$B$2,ROUNDUP(H23*(1-$S$1)/'Всп лист'!$C$3*'Всп лист'!$B$3*'Всп лист'!$B$4,0)),"-" )</f>
        <v>3144</v>
      </c>
      <c r="Z23" s="1377" t="str">
        <f>IFERROR(IF('Установка скидки'!$M$1=FALSE,I23*(1-$S$1)/'Всп лист'!$B$2,ROUNDUP(I23*(1-$S$1)/'Всп лист'!$C$3*'Всп лист'!$B$3*'Всп лист'!$B$4,0)),"-" )</f>
        <v>-</v>
      </c>
      <c r="AA23" s="1377">
        <f>IFERROR(IF('Установка скидки'!$M$1=FALSE,J23*(1-$S$1)/'Всп лист'!$B$2,ROUNDUP(J23*(1-$S$1)/'Всп лист'!$C$3*'Всп лист'!$B$3*'Всп лист'!$B$4,0)),"-" )</f>
        <v>3271</v>
      </c>
      <c r="AB23" s="1377">
        <f>IFERROR(IF('Установка скидки'!$M$1=FALSE,K23*(1-$S$1)/'Всп лист'!$B$2,ROUNDUP(K23*(1-$S$1)/'Всп лист'!$C$3*'Всп лист'!$B$3*'Всп лист'!$B$4,0)),"-" )</f>
        <v>3611</v>
      </c>
      <c r="AC23" s="1377">
        <f>IFERROR(IF('Установка скидки'!$M$1=FALSE,L23*(1-$S$1)/'Всп лист'!$B$2,ROUNDUP(L23*(1-$S$1)/'Всп лист'!$C$3*'Всп лист'!$B$3*'Всп лист'!$B$4,0)),"-" )</f>
        <v>4612</v>
      </c>
      <c r="AD23" s="1377">
        <f>IFERROR(IF('Установка скидки'!$M$1=FALSE,M23*(1-$S$1)/'Всп лист'!$B$2,ROUNDUP(M23*(1-$S$1)/'Всп лист'!$C$3*'Всп лист'!$B$3*'Всп лист'!$B$4,0)),"-" )</f>
        <v>4637</v>
      </c>
      <c r="AE23" s="1377">
        <f>IFERROR(IF('Установка скидки'!$M$1=FALSE,N23*(1-$S$1)/'Всп лист'!$B$2,ROUNDUP(N23*(1-$S$1)/'Всп лист'!$C$3*'Всп лист'!$B$3*'Всп лист'!$B$4,0)),"-" )</f>
        <v>4738</v>
      </c>
      <c r="AF23" s="358" t="str">
        <f>IFERROR(IF('Установка скидки'!$M$1=FALSE,O23*(1-$S$1)/'Всп лист'!$B$2,ROUNDUP(O23*(1-$S$1)/'Всп лист'!$C$3*'Всп лист'!$B$3*'Всп лист'!$B$4,0)),"-" )</f>
        <v>-</v>
      </c>
      <c r="AH23" s="238"/>
    </row>
    <row r="24" spans="1:34" ht="21" customHeight="1" x14ac:dyDescent="0.25">
      <c r="A24" s="1170" t="s">
        <v>466</v>
      </c>
      <c r="B24" s="740">
        <v>2678</v>
      </c>
      <c r="C24" s="742">
        <v>2902</v>
      </c>
      <c r="D24" s="742">
        <v>3320</v>
      </c>
      <c r="E24" s="1306" t="s">
        <v>0</v>
      </c>
      <c r="F24" s="742">
        <v>3643</v>
      </c>
      <c r="G24" s="1306" t="s">
        <v>0</v>
      </c>
      <c r="H24" s="742">
        <v>3701</v>
      </c>
      <c r="I24" s="1306" t="s">
        <v>0</v>
      </c>
      <c r="J24" s="742">
        <v>3798</v>
      </c>
      <c r="K24" s="742">
        <v>4218</v>
      </c>
      <c r="L24" s="1306" t="s">
        <v>0</v>
      </c>
      <c r="M24" s="1306" t="s">
        <v>0</v>
      </c>
      <c r="N24" s="742">
        <v>5652</v>
      </c>
      <c r="O24" s="743">
        <v>6023</v>
      </c>
      <c r="R24" s="481" t="s">
        <v>466</v>
      </c>
      <c r="S24" s="488">
        <f>IFERROR(IF('Установка скидки'!$M$1=FALSE,B24*(1-$S$1)/'Всп лист'!$B$2,ROUNDUP(B24*(1-$S$1)/'Всп лист'!$C$3*'Всп лист'!$B$3*'Всп лист'!$B$4,0)),"-" )</f>
        <v>2678</v>
      </c>
      <c r="T24" s="360">
        <f>IFERROR(IF('Установка скидки'!$M$1=FALSE,C24*(1-$S$1)/'Всп лист'!$B$2,ROUNDUP(C24*(1-$S$1)/'Всп лист'!$C$3*'Всп лист'!$B$3*'Всп лист'!$B$4,0)),"-" )</f>
        <v>2902</v>
      </c>
      <c r="U24" s="360">
        <f>IFERROR(IF('Установка скидки'!$M$1=FALSE,D24*(1-$S$1)/'Всп лист'!$B$2,ROUNDUP(D24*(1-$S$1)/'Всп лист'!$C$3*'Всп лист'!$B$3*'Всп лист'!$B$4,0)),"-" )</f>
        <v>3320</v>
      </c>
      <c r="V24" s="360" t="str">
        <f>IFERROR(IF('Установка скидки'!$M$1=FALSE,E24*(1-$S$1)/'Всп лист'!$B$2,ROUNDUP(E24*(1-$S$1)/'Всп лист'!$C$3*'Всп лист'!$B$3*'Всп лист'!$B$4,0)),"-" )</f>
        <v>-</v>
      </c>
      <c r="W24" s="360">
        <f>IFERROR(IF('Установка скидки'!$M$1=FALSE,F24*(1-$S$1)/'Всп лист'!$B$2,ROUNDUP(F24*(1-$S$1)/'Всп лист'!$C$3*'Всп лист'!$B$3*'Всп лист'!$B$4,0)),"-" )</f>
        <v>3643</v>
      </c>
      <c r="X24" s="360" t="str">
        <f>IFERROR(IF('Установка скидки'!$M$1=FALSE,G24*(1-$S$1)/'Всп лист'!$B$2,ROUNDUP(G24*(1-$S$1)/'Всп лист'!$C$3*'Всп лист'!$B$3*'Всп лист'!$B$4,0)),"-" )</f>
        <v>-</v>
      </c>
      <c r="Y24" s="360">
        <f>IFERROR(IF('Установка скидки'!$M$1=FALSE,H24*(1-$S$1)/'Всп лист'!$B$2,ROUNDUP(H24*(1-$S$1)/'Всп лист'!$C$3*'Всп лист'!$B$3*'Всп лист'!$B$4,0)),"-" )</f>
        <v>3701</v>
      </c>
      <c r="Z24" s="360" t="str">
        <f>IFERROR(IF('Установка скидки'!$M$1=FALSE,I24*(1-$S$1)/'Всп лист'!$B$2,ROUNDUP(I24*(1-$S$1)/'Всп лист'!$C$3*'Всп лист'!$B$3*'Всп лист'!$B$4,0)),"-" )</f>
        <v>-</v>
      </c>
      <c r="AA24" s="360">
        <f>IFERROR(IF('Установка скидки'!$M$1=FALSE,J24*(1-$S$1)/'Всп лист'!$B$2,ROUNDUP(J24*(1-$S$1)/'Всп лист'!$C$3*'Всп лист'!$B$3*'Всп лист'!$B$4,0)),"-" )</f>
        <v>3798</v>
      </c>
      <c r="AB24" s="360">
        <f>IFERROR(IF('Установка скидки'!$M$1=FALSE,K24*(1-$S$1)/'Всп лист'!$B$2,ROUNDUP(K24*(1-$S$1)/'Всп лист'!$C$3*'Всп лист'!$B$3*'Всп лист'!$B$4,0)),"-" )</f>
        <v>4218</v>
      </c>
      <c r="AC24" s="360" t="str">
        <f>IFERROR(IF('Установка скидки'!$M$1=FALSE,L24*(1-$S$1)/'Всп лист'!$B$2,ROUNDUP(L24*(1-$S$1)/'Всп лист'!$C$3*'Всп лист'!$B$3*'Всп лист'!$B$4,0)),"-" )</f>
        <v>-</v>
      </c>
      <c r="AD24" s="360" t="str">
        <f>IFERROR(IF('Установка скидки'!$M$1=FALSE,M24*(1-$S$1)/'Всп лист'!$B$2,ROUNDUP(M24*(1-$S$1)/'Всп лист'!$C$3*'Всп лист'!$B$3*'Всп лист'!$B$4,0)),"-" )</f>
        <v>-</v>
      </c>
      <c r="AE24" s="360">
        <f>IFERROR(IF('Установка скидки'!$M$1=FALSE,N24*(1-$S$1)/'Всп лист'!$B$2,ROUNDUP(N24*(1-$S$1)/'Всп лист'!$C$3*'Всп лист'!$B$3*'Всп лист'!$B$4,0)),"-" )</f>
        <v>5652</v>
      </c>
      <c r="AF24" s="361">
        <f>IFERROR(IF('Установка скидки'!$M$1=FALSE,O24*(1-$S$1)/'Всп лист'!$B$2,ROUNDUP(O24*(1-$S$1)/'Всп лист'!$C$3*'Всп лист'!$B$3*'Всп лист'!$B$4,0)),"-" )</f>
        <v>6023</v>
      </c>
      <c r="AH24" s="238"/>
    </row>
    <row r="25" spans="1:34" ht="21" customHeight="1" x14ac:dyDescent="0.25">
      <c r="A25" s="1173" t="s">
        <v>467</v>
      </c>
      <c r="B25" s="1311" t="s">
        <v>0</v>
      </c>
      <c r="C25" s="1301" t="s">
        <v>0</v>
      </c>
      <c r="D25" s="1301" t="s">
        <v>0</v>
      </c>
      <c r="E25" s="750">
        <v>3901</v>
      </c>
      <c r="F25" s="750">
        <v>4195</v>
      </c>
      <c r="G25" s="750">
        <v>3997</v>
      </c>
      <c r="H25" s="750">
        <v>4236</v>
      </c>
      <c r="I25" s="1304" t="s">
        <v>0</v>
      </c>
      <c r="J25" s="750">
        <v>4430</v>
      </c>
      <c r="K25" s="750">
        <v>4956</v>
      </c>
      <c r="L25" s="750">
        <v>6931</v>
      </c>
      <c r="M25" s="750">
        <v>6358</v>
      </c>
      <c r="N25" s="750">
        <v>6684</v>
      </c>
      <c r="O25" s="751">
        <v>11234</v>
      </c>
      <c r="R25" s="480" t="s">
        <v>467</v>
      </c>
      <c r="S25" s="487" t="str">
        <f>IFERROR(IF('Установка скидки'!$M$1=FALSE,B25*(1-$S$1)/'Всп лист'!$B$2,ROUNDUP(B25*(1-$S$1)/'Всп лист'!$C$3*'Всп лист'!$B$3*'Всп лист'!$B$4,0)),"-" )</f>
        <v>-</v>
      </c>
      <c r="T25" s="357" t="str">
        <f>IFERROR(IF('Установка скидки'!$M$1=FALSE,C25*(1-$S$1)/'Всп лист'!$B$2,ROUNDUP(C25*(1-$S$1)/'Всп лист'!$C$3*'Всп лист'!$B$3*'Всп лист'!$B$4,0)),"-" )</f>
        <v>-</v>
      </c>
      <c r="U25" s="357" t="str">
        <f>IFERROR(IF('Установка скидки'!$M$1=FALSE,D25*(1-$S$1)/'Всп лист'!$B$2,ROUNDUP(D25*(1-$S$1)/'Всп лист'!$C$3*'Всп лист'!$B$3*'Всп лист'!$B$4,0)),"-" )</f>
        <v>-</v>
      </c>
      <c r="V25" s="357">
        <f>IFERROR(IF('Установка скидки'!$M$1=FALSE,E25*(1-$S$1)/'Всп лист'!$B$2,ROUNDUP(E25*(1-$S$1)/'Всп лист'!$C$3*'Всп лист'!$B$3*'Всп лист'!$B$4,0)),"-" )</f>
        <v>3901</v>
      </c>
      <c r="W25" s="357">
        <f>IFERROR(IF('Установка скидки'!$M$1=FALSE,F25*(1-$S$1)/'Всп лист'!$B$2,ROUNDUP(F25*(1-$S$1)/'Всп лист'!$C$3*'Всп лист'!$B$3*'Всп лист'!$B$4,0)),"-" )</f>
        <v>4195</v>
      </c>
      <c r="X25" s="357">
        <f>IFERROR(IF('Установка скидки'!$M$1=FALSE,G25*(1-$S$1)/'Всп лист'!$B$2,ROUNDUP(G25*(1-$S$1)/'Всп лист'!$C$3*'Всп лист'!$B$3*'Всп лист'!$B$4,0)),"-" )</f>
        <v>3997</v>
      </c>
      <c r="Y25" s="357">
        <f>IFERROR(IF('Установка скидки'!$M$1=FALSE,H25*(1-$S$1)/'Всп лист'!$B$2,ROUNDUP(H25*(1-$S$1)/'Всп лист'!$C$3*'Всп лист'!$B$3*'Всп лист'!$B$4,0)),"-" )</f>
        <v>4236</v>
      </c>
      <c r="Z25" s="357" t="str">
        <f>IFERROR(IF('Установка скидки'!$M$1=FALSE,I25*(1-$S$1)/'Всп лист'!$B$2,ROUNDUP(I25*(1-$S$1)/'Всп лист'!$C$3*'Всп лист'!$B$3*'Всп лист'!$B$4,0)),"-" )</f>
        <v>-</v>
      </c>
      <c r="AA25" s="357">
        <f>IFERROR(IF('Установка скидки'!$M$1=FALSE,J25*(1-$S$1)/'Всп лист'!$B$2,ROUNDUP(J25*(1-$S$1)/'Всп лист'!$C$3*'Всп лист'!$B$3*'Всп лист'!$B$4,0)),"-" )</f>
        <v>4430</v>
      </c>
      <c r="AB25" s="357">
        <f>IFERROR(IF('Установка скидки'!$M$1=FALSE,K25*(1-$S$1)/'Всп лист'!$B$2,ROUNDUP(K25*(1-$S$1)/'Всп лист'!$C$3*'Всп лист'!$B$3*'Всп лист'!$B$4,0)),"-" )</f>
        <v>4956</v>
      </c>
      <c r="AC25" s="356">
        <f>IFERROR(IF('Установка скидки'!$M$1=FALSE,L25*(1-$S$1)/'Всп лист'!$B$2,ROUNDUP(L25*(1-$S$1)/'Всп лист'!$C$3*'Всп лист'!$B$3*'Всп лист'!$B$4,0)),"-" )</f>
        <v>6931</v>
      </c>
      <c r="AD25" s="357">
        <f>IFERROR(IF('Установка скидки'!$M$1=FALSE,M25*(1-$S$1)/'Всп лист'!$B$2,ROUNDUP(M25*(1-$S$1)/'Всп лист'!$C$3*'Всп лист'!$B$3*'Всп лист'!$B$4,0)),"-" )</f>
        <v>6358</v>
      </c>
      <c r="AE25" s="357">
        <f>IFERROR(IF('Установка скидки'!$M$1=FALSE,N25*(1-$S$1)/'Всп лист'!$B$2,ROUNDUP(N25*(1-$S$1)/'Всп лист'!$C$3*'Всп лист'!$B$3*'Всп лист'!$B$4,0)),"-" )</f>
        <v>6684</v>
      </c>
      <c r="AF25" s="358">
        <f>IFERROR(IF('Установка скидки'!$M$1=FALSE,O25*(1-$S$1)/'Всп лист'!$B$2,ROUNDUP(O25*(1-$S$1)/'Всп лист'!$C$3*'Всп лист'!$B$3*'Всп лист'!$B$4,0)),"-" )</f>
        <v>11234</v>
      </c>
      <c r="AH25" s="238"/>
    </row>
    <row r="26" spans="1:34" ht="21" customHeight="1" x14ac:dyDescent="0.25">
      <c r="A26" s="1174" t="s">
        <v>468</v>
      </c>
      <c r="B26" s="1299" t="s">
        <v>0</v>
      </c>
      <c r="C26" s="1310" t="s">
        <v>0</v>
      </c>
      <c r="D26" s="1310" t="s">
        <v>0</v>
      </c>
      <c r="E26" s="746">
        <v>5851</v>
      </c>
      <c r="F26" s="746">
        <v>6292</v>
      </c>
      <c r="G26" s="746">
        <v>5996</v>
      </c>
      <c r="H26" s="1310" t="s">
        <v>0</v>
      </c>
      <c r="I26" s="1306" t="s">
        <v>0</v>
      </c>
      <c r="J26" s="1310" t="s">
        <v>0</v>
      </c>
      <c r="K26" s="746">
        <v>7434</v>
      </c>
      <c r="L26" s="746">
        <v>10396</v>
      </c>
      <c r="M26" s="746">
        <v>9537</v>
      </c>
      <c r="N26" s="1310" t="s">
        <v>0</v>
      </c>
      <c r="O26" s="1313" t="s">
        <v>0</v>
      </c>
      <c r="R26" s="481" t="s">
        <v>468</v>
      </c>
      <c r="S26" s="488" t="str">
        <f>IFERROR(IF('Установка скидки'!$M$1=FALSE,B26*(1-$S$1)/'Всп лист'!$B$2,ROUNDUP(B26*(1-$S$1)/'Всп лист'!$C$3*'Всп лист'!$B$3*'Всп лист'!$B$4,0)),"-" )</f>
        <v>-</v>
      </c>
      <c r="T26" s="360" t="str">
        <f>IFERROR(IF('Установка скидки'!$M$1=FALSE,C26*(1-$S$1)/'Всп лист'!$B$2,ROUNDUP(C26*(1-$S$1)/'Всп лист'!$C$3*'Всп лист'!$B$3*'Всп лист'!$B$4,0)),"-" )</f>
        <v>-</v>
      </c>
      <c r="U26" s="360" t="str">
        <f>IFERROR(IF('Установка скидки'!$M$1=FALSE,D26*(1-$S$1)/'Всп лист'!$B$2,ROUNDUP(D26*(1-$S$1)/'Всп лист'!$C$3*'Всп лист'!$B$3*'Всп лист'!$B$4,0)),"-" )</f>
        <v>-</v>
      </c>
      <c r="V26" s="360">
        <f>IFERROR(IF('Установка скидки'!$M$1=FALSE,E26*(1-$S$1)/'Всп лист'!$B$2,ROUNDUP(E26*(1-$S$1)/'Всп лист'!$C$3*'Всп лист'!$B$3*'Всп лист'!$B$4,0)),"-" )</f>
        <v>5851</v>
      </c>
      <c r="W26" s="360">
        <f>IFERROR(IF('Установка скидки'!$M$1=FALSE,F26*(1-$S$1)/'Всп лист'!$B$2,ROUNDUP(F26*(1-$S$1)/'Всп лист'!$C$3*'Всп лист'!$B$3*'Всп лист'!$B$4,0)),"-" )</f>
        <v>6292</v>
      </c>
      <c r="X26" s="360">
        <f>IFERROR(IF('Установка скидки'!$M$1=FALSE,G26*(1-$S$1)/'Всп лист'!$B$2,ROUNDUP(G26*(1-$S$1)/'Всп лист'!$C$3*'Всп лист'!$B$3*'Всп лист'!$B$4,0)),"-" )</f>
        <v>5996</v>
      </c>
      <c r="Y26" s="360" t="str">
        <f>IFERROR(IF('Установка скидки'!$M$1=FALSE,H26*(1-$S$1)/'Всп лист'!$B$2,ROUNDUP(H26*(1-$S$1)/'Всп лист'!$C$3*'Всп лист'!$B$3*'Всп лист'!$B$4,0)),"-" )</f>
        <v>-</v>
      </c>
      <c r="Z26" s="360" t="str">
        <f>IFERROR(IF('Установка скидки'!$M$1=FALSE,I26*(1-$S$1)/'Всп лист'!$B$2,ROUNDUP(I26*(1-$S$1)/'Всп лист'!$C$3*'Всп лист'!$B$3*'Всп лист'!$B$4,0)),"-" )</f>
        <v>-</v>
      </c>
      <c r="AA26" s="360" t="str">
        <f>IFERROR(IF('Установка скидки'!$M$1=FALSE,J26*(1-$S$1)/'Всп лист'!$B$2,ROUNDUP(J26*(1-$S$1)/'Всп лист'!$C$3*'Всп лист'!$B$3*'Всп лист'!$B$4,0)),"-" )</f>
        <v>-</v>
      </c>
      <c r="AB26" s="360">
        <f>IFERROR(IF('Установка скидки'!$M$1=FALSE,K26*(1-$S$1)/'Всп лист'!$B$2,ROUNDUP(K26*(1-$S$1)/'Всп лист'!$C$3*'Всп лист'!$B$3*'Всп лист'!$B$4,0)),"-" )</f>
        <v>7434</v>
      </c>
      <c r="AC26" s="360">
        <f>IFERROR(IF('Установка скидки'!$M$1=FALSE,L26*(1-$S$1)/'Всп лист'!$B$2,ROUNDUP(L26*(1-$S$1)/'Всп лист'!$C$3*'Всп лист'!$B$3*'Всп лист'!$B$4,0)),"-" )</f>
        <v>10396</v>
      </c>
      <c r="AD26" s="360">
        <f>IFERROR(IF('Установка скидки'!$M$1=FALSE,M26*(1-$S$1)/'Всп лист'!$B$2,ROUNDUP(M26*(1-$S$1)/'Всп лист'!$C$3*'Всп лист'!$B$3*'Всп лист'!$B$4,0)),"-" )</f>
        <v>9537</v>
      </c>
      <c r="AE26" s="360" t="str">
        <f>IFERROR(IF('Установка скидки'!$M$1=FALSE,N26*(1-$S$1)/'Всп лист'!$B$2,ROUNDUP(N26*(1-$S$1)/'Всп лист'!$C$3*'Всп лист'!$B$3*'Всп лист'!$B$4,0)),"-" )</f>
        <v>-</v>
      </c>
      <c r="AF26" s="361" t="str">
        <f>IFERROR(IF('Установка скидки'!$M$1=FALSE,O26*(1-$S$1)/'Всп лист'!$B$2,ROUNDUP(O26*(1-$S$1)/'Всп лист'!$C$3*'Всп лист'!$B$3*'Всп лист'!$B$4,0)),"-" )</f>
        <v>-</v>
      </c>
      <c r="AH26" s="238"/>
    </row>
    <row r="27" spans="1:34" ht="21" customHeight="1" x14ac:dyDescent="0.25">
      <c r="A27" s="1175" t="s">
        <v>582</v>
      </c>
      <c r="B27" s="1311" t="s">
        <v>0</v>
      </c>
      <c r="C27" s="750">
        <v>2435</v>
      </c>
      <c r="D27" s="750">
        <v>2599</v>
      </c>
      <c r="E27" s="750">
        <v>2607</v>
      </c>
      <c r="F27" s="750">
        <v>2546</v>
      </c>
      <c r="G27" s="750">
        <v>2640</v>
      </c>
      <c r="H27" s="750">
        <v>2576</v>
      </c>
      <c r="I27" s="1301" t="s">
        <v>0</v>
      </c>
      <c r="J27" s="750">
        <v>2825</v>
      </c>
      <c r="K27" s="750">
        <v>2818</v>
      </c>
      <c r="L27" s="750">
        <v>4043</v>
      </c>
      <c r="M27" s="750">
        <v>4246</v>
      </c>
      <c r="N27" s="750">
        <v>4327</v>
      </c>
      <c r="O27" s="751">
        <v>5713</v>
      </c>
      <c r="R27" s="480" t="s">
        <v>469</v>
      </c>
      <c r="S27" s="487" t="str">
        <f>IFERROR(IF('Установка скидки'!$M$1=FALSE,B27*(1-$S$1)/'Всп лист'!$B$2,ROUNDUP(B27*(1-$S$1)/'Всп лист'!$C$3*'Всп лист'!$B$3*'Всп лист'!$B$4,0)),"-" )</f>
        <v>-</v>
      </c>
      <c r="T27" s="357">
        <f>IFERROR(IF('Установка скидки'!$M$1=FALSE,C27*(1-$S$1)/'Всп лист'!$B$2,ROUNDUP(C27*(1-$S$1)/'Всп лист'!$C$3*'Всп лист'!$B$3*'Всп лист'!$B$4,0)),"-" )</f>
        <v>2435</v>
      </c>
      <c r="U27" s="357">
        <f>IFERROR(IF('Установка скидки'!$M$1=FALSE,D27*(1-$S$1)/'Всп лист'!$B$2,ROUNDUP(D27*(1-$S$1)/'Всп лист'!$C$3*'Всп лист'!$B$3*'Всп лист'!$B$4,0)),"-" )</f>
        <v>2599</v>
      </c>
      <c r="V27" s="357">
        <f>IFERROR(IF('Установка скидки'!$M$1=FALSE,E27*(1-$S$1)/'Всп лист'!$B$2,ROUNDUP(E27*(1-$S$1)/'Всп лист'!$C$3*'Всп лист'!$B$3*'Всп лист'!$B$4,0)),"-" )</f>
        <v>2607</v>
      </c>
      <c r="W27" s="357">
        <f>IFERROR(IF('Установка скидки'!$M$1=FALSE,F27*(1-$S$1)/'Всп лист'!$B$2,ROUNDUP(F27*(1-$S$1)/'Всп лист'!$C$3*'Всп лист'!$B$3*'Всп лист'!$B$4,0)),"-" )</f>
        <v>2546</v>
      </c>
      <c r="X27" s="357">
        <f>IFERROR(IF('Установка скидки'!$M$1=FALSE,G27*(1-$S$1)/'Всп лист'!$B$2,ROUNDUP(G27*(1-$S$1)/'Всп лист'!$C$3*'Всп лист'!$B$3*'Всп лист'!$B$4,0)),"-" )</f>
        <v>2640</v>
      </c>
      <c r="Y27" s="357">
        <f>IFERROR(IF('Установка скидки'!$M$1=FALSE,H27*(1-$S$1)/'Всп лист'!$B$2,ROUNDUP(H27*(1-$S$1)/'Всп лист'!$C$3*'Всп лист'!$B$3*'Всп лист'!$B$4,0)),"-" )</f>
        <v>2576</v>
      </c>
      <c r="Z27" s="357" t="str">
        <f>IFERROR(IF('Установка скидки'!$M$1=FALSE,I27*(1-$S$1)/'Всп лист'!$B$2,ROUNDUP(I27*(1-$S$1)/'Всп лист'!$C$3*'Всп лист'!$B$3*'Всп лист'!$B$4,0)),"-" )</f>
        <v>-</v>
      </c>
      <c r="AA27" s="357">
        <f>IFERROR(IF('Установка скидки'!$M$1=FALSE,J27*(1-$S$1)/'Всп лист'!$B$2,ROUNDUP(J27*(1-$S$1)/'Всп лист'!$C$3*'Всп лист'!$B$3*'Всп лист'!$B$4,0)),"-" )</f>
        <v>2825</v>
      </c>
      <c r="AB27" s="357">
        <f>IFERROR(IF('Установка скидки'!$M$1=FALSE,K27*(1-$S$1)/'Всп лист'!$B$2,ROUNDUP(K27*(1-$S$1)/'Всп лист'!$C$3*'Всп лист'!$B$3*'Всп лист'!$B$4,0)),"-" )</f>
        <v>2818</v>
      </c>
      <c r="AC27" s="357">
        <f>IFERROR(IF('Установка скидки'!$M$1=FALSE,L27*(1-$S$1)/'Всп лист'!$B$2,ROUNDUP(L27*(1-$S$1)/'Всп лист'!$C$3*'Всп лист'!$B$3*'Всп лист'!$B$4,0)),"-" )</f>
        <v>4043</v>
      </c>
      <c r="AD27" s="357">
        <f>IFERROR(IF('Установка скидки'!$M$1=FALSE,M27*(1-$S$1)/'Всп лист'!$B$2,ROUNDUP(M27*(1-$S$1)/'Всп лист'!$C$3*'Всп лист'!$B$3*'Всп лист'!$B$4,0)),"-" )</f>
        <v>4246</v>
      </c>
      <c r="AE27" s="357">
        <f>IFERROR(IF('Установка скидки'!$M$1=FALSE,N27*(1-$S$1)/'Всп лист'!$B$2,ROUNDUP(N27*(1-$S$1)/'Всп лист'!$C$3*'Всп лист'!$B$3*'Всп лист'!$B$4,0)),"-" )</f>
        <v>4327</v>
      </c>
      <c r="AF27" s="358">
        <f>IFERROR(IF('Установка скидки'!$M$1=FALSE,O27*(1-$S$1)/'Всп лист'!$B$2,ROUNDUP(O27*(1-$S$1)/'Всп лист'!$C$3*'Всп лист'!$B$3*'Всп лист'!$B$4,0)),"-" )</f>
        <v>5713</v>
      </c>
      <c r="AH27" s="238"/>
    </row>
    <row r="28" spans="1:34" ht="21" customHeight="1" x14ac:dyDescent="0.25">
      <c r="A28" s="1176" t="s">
        <v>470</v>
      </c>
      <c r="B28" s="740">
        <v>2731</v>
      </c>
      <c r="C28" s="742">
        <v>2756</v>
      </c>
      <c r="D28" s="742">
        <v>2938</v>
      </c>
      <c r="E28" s="742">
        <v>2970</v>
      </c>
      <c r="F28" s="742">
        <v>3061</v>
      </c>
      <c r="G28" s="742">
        <v>3002</v>
      </c>
      <c r="H28" s="742">
        <v>3095</v>
      </c>
      <c r="I28" s="1306" t="s">
        <v>0</v>
      </c>
      <c r="J28" s="742">
        <v>3153</v>
      </c>
      <c r="K28" s="742">
        <v>3326</v>
      </c>
      <c r="L28" s="742">
        <v>4700</v>
      </c>
      <c r="M28" s="742">
        <v>5110</v>
      </c>
      <c r="N28" s="742">
        <v>5377</v>
      </c>
      <c r="O28" s="743">
        <v>6414</v>
      </c>
      <c r="R28" s="481" t="s">
        <v>470</v>
      </c>
      <c r="S28" s="488">
        <f>IFERROR(IF('Установка скидки'!$M$1=FALSE,B28*(1-$S$1)/'Всп лист'!$B$2,ROUNDUP(B28*(1-$S$1)/'Всп лист'!$C$3*'Всп лист'!$B$3*'Всп лист'!$B$4,0)),"-" )</f>
        <v>2731</v>
      </c>
      <c r="T28" s="360">
        <f>IFERROR(IF('Установка скидки'!$M$1=FALSE,C28*(1-$S$1)/'Всп лист'!$B$2,ROUNDUP(C28*(1-$S$1)/'Всп лист'!$C$3*'Всп лист'!$B$3*'Всп лист'!$B$4,0)),"-" )</f>
        <v>2756</v>
      </c>
      <c r="U28" s="360">
        <f>IFERROR(IF('Установка скидки'!$M$1=FALSE,D28*(1-$S$1)/'Всп лист'!$B$2,ROUNDUP(D28*(1-$S$1)/'Всп лист'!$C$3*'Всп лист'!$B$3*'Всп лист'!$B$4,0)),"-" )</f>
        <v>2938</v>
      </c>
      <c r="V28" s="360">
        <f>IFERROR(IF('Установка скидки'!$M$1=FALSE,E28*(1-$S$1)/'Всп лист'!$B$2,ROUNDUP(E28*(1-$S$1)/'Всп лист'!$C$3*'Всп лист'!$B$3*'Всп лист'!$B$4,0)),"-" )</f>
        <v>2970</v>
      </c>
      <c r="W28" s="360">
        <f>IFERROR(IF('Установка скидки'!$M$1=FALSE,F28*(1-$S$1)/'Всп лист'!$B$2,ROUNDUP(F28*(1-$S$1)/'Всп лист'!$C$3*'Всп лист'!$B$3*'Всп лист'!$B$4,0)),"-" )</f>
        <v>3061</v>
      </c>
      <c r="X28" s="360">
        <f>IFERROR(IF('Установка скидки'!$M$1=FALSE,G28*(1-$S$1)/'Всп лист'!$B$2,ROUNDUP(G28*(1-$S$1)/'Всп лист'!$C$3*'Всп лист'!$B$3*'Всп лист'!$B$4,0)),"-" )</f>
        <v>3002</v>
      </c>
      <c r="Y28" s="360">
        <f>IFERROR(IF('Установка скидки'!$M$1=FALSE,H28*(1-$S$1)/'Всп лист'!$B$2,ROUNDUP(H28*(1-$S$1)/'Всп лист'!$C$3*'Всп лист'!$B$3*'Всп лист'!$B$4,0)),"-" )</f>
        <v>3095</v>
      </c>
      <c r="Z28" s="360" t="str">
        <f>IFERROR(IF('Установка скидки'!$M$1=FALSE,I28*(1-$S$1)/'Всп лист'!$B$2,ROUNDUP(I28*(1-$S$1)/'Всп лист'!$C$3*'Всп лист'!$B$3*'Всп лист'!$B$4,0)),"-" )</f>
        <v>-</v>
      </c>
      <c r="AA28" s="360">
        <f>IFERROR(IF('Установка скидки'!$M$1=FALSE,J28*(1-$S$1)/'Всп лист'!$B$2,ROUNDUP(J28*(1-$S$1)/'Всп лист'!$C$3*'Всп лист'!$B$3*'Всп лист'!$B$4,0)),"-" )</f>
        <v>3153</v>
      </c>
      <c r="AB28" s="360">
        <f>IFERROR(IF('Установка скидки'!$M$1=FALSE,K28*(1-$S$1)/'Всп лист'!$B$2,ROUNDUP(K28*(1-$S$1)/'Всп лист'!$C$3*'Всп лист'!$B$3*'Всп лист'!$B$4,0)),"-" )</f>
        <v>3326</v>
      </c>
      <c r="AC28" s="360">
        <f>IFERROR(IF('Установка скидки'!$M$1=FALSE,L28*(1-$S$1)/'Всп лист'!$B$2,ROUNDUP(L28*(1-$S$1)/'Всп лист'!$C$3*'Всп лист'!$B$3*'Всп лист'!$B$4,0)),"-" )</f>
        <v>4700</v>
      </c>
      <c r="AD28" s="360">
        <f>IFERROR(IF('Установка скидки'!$M$1=FALSE,M28*(1-$S$1)/'Всп лист'!$B$2,ROUNDUP(M28*(1-$S$1)/'Всп лист'!$C$3*'Всп лист'!$B$3*'Всп лист'!$B$4,0)),"-" )</f>
        <v>5110</v>
      </c>
      <c r="AE28" s="360">
        <f>IFERROR(IF('Установка скидки'!$M$1=FALSE,N28*(1-$S$1)/'Всп лист'!$B$2,ROUNDUP(N28*(1-$S$1)/'Всп лист'!$C$3*'Всп лист'!$B$3*'Всп лист'!$B$4,0)),"-" )</f>
        <v>5377</v>
      </c>
      <c r="AF28" s="361">
        <f>IFERROR(IF('Установка скидки'!$M$1=FALSE,O28*(1-$S$1)/'Всп лист'!$B$2,ROUNDUP(O28*(1-$S$1)/'Всп лист'!$C$3*'Всп лист'!$B$3*'Всп лист'!$B$4,0)),"-" )</f>
        <v>6414</v>
      </c>
      <c r="AH28" s="238"/>
    </row>
    <row r="29" spans="1:34" ht="21" customHeight="1" x14ac:dyDescent="0.25">
      <c r="A29" s="1175" t="s">
        <v>471</v>
      </c>
      <c r="B29" s="1311" t="s">
        <v>0</v>
      </c>
      <c r="C29" s="1301" t="s">
        <v>0</v>
      </c>
      <c r="D29" s="1301" t="s">
        <v>0</v>
      </c>
      <c r="E29" s="750">
        <v>3435</v>
      </c>
      <c r="F29" s="750">
        <v>3520</v>
      </c>
      <c r="G29" s="750">
        <v>3520</v>
      </c>
      <c r="H29" s="750">
        <v>3543</v>
      </c>
      <c r="I29" s="1301" t="s">
        <v>0</v>
      </c>
      <c r="J29" s="750">
        <v>3693</v>
      </c>
      <c r="K29" s="750">
        <v>3971</v>
      </c>
      <c r="L29" s="750">
        <v>6182</v>
      </c>
      <c r="M29" s="750">
        <v>6024</v>
      </c>
      <c r="N29" s="750">
        <v>6391</v>
      </c>
      <c r="O29" s="751">
        <v>8322</v>
      </c>
      <c r="R29" s="480" t="s">
        <v>471</v>
      </c>
      <c r="S29" s="487" t="str">
        <f>IFERROR(IF('Установка скидки'!$M$1=FALSE,B29*(1-$S$1)/'Всп лист'!$B$2,ROUNDUP(B29*(1-$S$1)/'Всп лист'!$C$3*'Всп лист'!$B$3*'Всп лист'!$B$4,0)),"-" )</f>
        <v>-</v>
      </c>
      <c r="T29" s="357" t="str">
        <f>IFERROR(IF('Установка скидки'!$M$1=FALSE,C29*(1-$S$1)/'Всп лист'!$B$2,ROUNDUP(C29*(1-$S$1)/'Всп лист'!$C$3*'Всп лист'!$B$3*'Всп лист'!$B$4,0)),"-" )</f>
        <v>-</v>
      </c>
      <c r="U29" s="357" t="str">
        <f>IFERROR(IF('Установка скидки'!$M$1=FALSE,D29*(1-$S$1)/'Всп лист'!$B$2,ROUNDUP(D29*(1-$S$1)/'Всп лист'!$C$3*'Всп лист'!$B$3*'Всп лист'!$B$4,0)),"-" )</f>
        <v>-</v>
      </c>
      <c r="V29" s="357">
        <f>IFERROR(IF('Установка скидки'!$M$1=FALSE,E29*(1-$S$1)/'Всп лист'!$B$2,ROUNDUP(E29*(1-$S$1)/'Всп лист'!$C$3*'Всп лист'!$B$3*'Всп лист'!$B$4,0)),"-" )</f>
        <v>3435</v>
      </c>
      <c r="W29" s="357">
        <f>IFERROR(IF('Установка скидки'!$M$1=FALSE,F29*(1-$S$1)/'Всп лист'!$B$2,ROUNDUP(F29*(1-$S$1)/'Всп лист'!$C$3*'Всп лист'!$B$3*'Всп лист'!$B$4,0)),"-" )</f>
        <v>3520</v>
      </c>
      <c r="X29" s="357">
        <f>IFERROR(IF('Установка скидки'!$M$1=FALSE,G29*(1-$S$1)/'Всп лист'!$B$2,ROUNDUP(G29*(1-$S$1)/'Всп лист'!$C$3*'Всп лист'!$B$3*'Всп лист'!$B$4,0)),"-" )</f>
        <v>3520</v>
      </c>
      <c r="Y29" s="357">
        <f>IFERROR(IF('Установка скидки'!$M$1=FALSE,H29*(1-$S$1)/'Всп лист'!$B$2,ROUNDUP(H29*(1-$S$1)/'Всп лист'!$C$3*'Всп лист'!$B$3*'Всп лист'!$B$4,0)),"-" )</f>
        <v>3543</v>
      </c>
      <c r="Z29" s="357" t="str">
        <f>IFERROR(IF('Установка скидки'!$M$1=FALSE,I29*(1-$S$1)/'Всп лист'!$B$2,ROUNDUP(I29*(1-$S$1)/'Всп лист'!$C$3*'Всп лист'!$B$3*'Всп лист'!$B$4,0)),"-" )</f>
        <v>-</v>
      </c>
      <c r="AA29" s="357">
        <f>IFERROR(IF('Установка скидки'!$M$1=FALSE,J29*(1-$S$1)/'Всп лист'!$B$2,ROUNDUP(J29*(1-$S$1)/'Всп лист'!$C$3*'Всп лист'!$B$3*'Всп лист'!$B$4,0)),"-" )</f>
        <v>3693</v>
      </c>
      <c r="AB29" s="357">
        <f>IFERROR(IF('Установка скидки'!$M$1=FALSE,K29*(1-$S$1)/'Всп лист'!$B$2,ROUNDUP(K29*(1-$S$1)/'Всп лист'!$C$3*'Всп лист'!$B$3*'Всп лист'!$B$4,0)),"-" )</f>
        <v>3971</v>
      </c>
      <c r="AC29" s="357">
        <f>IFERROR(IF('Установка скидки'!$M$1=FALSE,L29*(1-$S$1)/'Всп лист'!$B$2,ROUNDUP(L29*(1-$S$1)/'Всп лист'!$C$3*'Всп лист'!$B$3*'Всп лист'!$B$4,0)),"-" )</f>
        <v>6182</v>
      </c>
      <c r="AD29" s="357">
        <f>IFERROR(IF('Установка скидки'!$M$1=FALSE,M29*(1-$S$1)/'Всп лист'!$B$2,ROUNDUP(M29*(1-$S$1)/'Всп лист'!$C$3*'Всп лист'!$B$3*'Всп лист'!$B$4,0)),"-" )</f>
        <v>6024</v>
      </c>
      <c r="AE29" s="357">
        <f>IFERROR(IF('Установка скидки'!$M$1=FALSE,N29*(1-$S$1)/'Всп лист'!$B$2,ROUNDUP(N29*(1-$S$1)/'Всп лист'!$C$3*'Всп лист'!$B$3*'Всп лист'!$B$4,0)),"-" )</f>
        <v>6391</v>
      </c>
      <c r="AF29" s="358">
        <f>IFERROR(IF('Установка скидки'!$M$1=FALSE,O29*(1-$S$1)/'Всп лист'!$B$2,ROUNDUP(O29*(1-$S$1)/'Всп лист'!$C$3*'Всп лист'!$B$3*'Всп лист'!$B$4,0)),"-" )</f>
        <v>8322</v>
      </c>
      <c r="AH29" s="238"/>
    </row>
    <row r="30" spans="1:34" ht="21" customHeight="1" x14ac:dyDescent="0.25">
      <c r="A30" s="1174" t="s">
        <v>583</v>
      </c>
      <c r="B30" s="1299" t="s">
        <v>0</v>
      </c>
      <c r="C30" s="1314" t="s">
        <v>0</v>
      </c>
      <c r="D30" s="1314" t="s">
        <v>0</v>
      </c>
      <c r="E30" s="1314" t="s">
        <v>0</v>
      </c>
      <c r="F30" s="1310" t="s">
        <v>0</v>
      </c>
      <c r="G30" s="1310" t="s">
        <v>0</v>
      </c>
      <c r="H30" s="1310" t="s">
        <v>0</v>
      </c>
      <c r="I30" s="1310" t="s">
        <v>0</v>
      </c>
      <c r="J30" s="1310" t="s">
        <v>0</v>
      </c>
      <c r="K30" s="746">
        <v>1408</v>
      </c>
      <c r="L30" s="1310" t="s">
        <v>0</v>
      </c>
      <c r="M30" s="1310" t="s">
        <v>0</v>
      </c>
      <c r="N30" s="1310" t="s">
        <v>0</v>
      </c>
      <c r="O30" s="747">
        <v>2400</v>
      </c>
      <c r="R30" s="481" t="s">
        <v>472</v>
      </c>
      <c r="S30" s="488" t="str">
        <f>IFERROR(IF('Установка скидки'!$M$1=FALSE,B30*(1-$S$1)/'Всп лист'!$B$2,ROUNDUP(B30*(1-$S$1)/'Всп лист'!$C$3*'Всп лист'!$B$3*'Всп лист'!$B$4,0)),"-" )</f>
        <v>-</v>
      </c>
      <c r="T30" s="360" t="str">
        <f>IFERROR(IF('Установка скидки'!$M$1=FALSE,C30*(1-$S$1)/'Всп лист'!$B$2,ROUNDUP(C30*(1-$S$1)/'Всп лист'!$C$3*'Всп лист'!$B$3*'Всп лист'!$B$4,0)),"-" )</f>
        <v>-</v>
      </c>
      <c r="U30" s="360" t="str">
        <f>IFERROR(IF('Установка скидки'!$M$1=FALSE,D30*(1-$S$1)/'Всп лист'!$B$2,ROUNDUP(D30*(1-$S$1)/'Всп лист'!$C$3*'Всп лист'!$B$3*'Всп лист'!$B$4,0)),"-" )</f>
        <v>-</v>
      </c>
      <c r="V30" s="360" t="str">
        <f>IFERROR(IF('Установка скидки'!$M$1=FALSE,E30*(1-$S$1)/'Всп лист'!$B$2,ROUNDUP(E30*(1-$S$1)/'Всп лист'!$C$3*'Всп лист'!$B$3*'Всп лист'!$B$4,0)),"-" )</f>
        <v>-</v>
      </c>
      <c r="W30" s="360" t="str">
        <f>IFERROR(IF('Установка скидки'!$M$1=FALSE,F30*(1-$S$1)/'Всп лист'!$B$2,ROUNDUP(F30*(1-$S$1)/'Всп лист'!$C$3*'Всп лист'!$B$3*'Всп лист'!$B$4,0)),"-" )</f>
        <v>-</v>
      </c>
      <c r="X30" s="360" t="str">
        <f>IFERROR(IF('Установка скидки'!$M$1=FALSE,G30*(1-$S$1)/'Всп лист'!$B$2,ROUNDUP(G30*(1-$S$1)/'Всп лист'!$C$3*'Всп лист'!$B$3*'Всп лист'!$B$4,0)),"-" )</f>
        <v>-</v>
      </c>
      <c r="Y30" s="360" t="str">
        <f>IFERROR(IF('Установка скидки'!$M$1=FALSE,H30*(1-$S$1)/'Всп лист'!$B$2,ROUNDUP(H30*(1-$S$1)/'Всп лист'!$C$3*'Всп лист'!$B$3*'Всп лист'!$B$4,0)),"-" )</f>
        <v>-</v>
      </c>
      <c r="Z30" s="360" t="str">
        <f>IFERROR(IF('Установка скидки'!$M$1=FALSE,I30*(1-$S$1)/'Всп лист'!$B$2,ROUNDUP(I30*(1-$S$1)/'Всп лист'!$C$3*'Всп лист'!$B$3*'Всп лист'!$B$4,0)),"-" )</f>
        <v>-</v>
      </c>
      <c r="AA30" s="360" t="str">
        <f>IFERROR(IF('Установка скидки'!$M$1=FALSE,J30*(1-$S$1)/'Всп лист'!$B$2,ROUNDUP(J30*(1-$S$1)/'Всп лист'!$C$3*'Всп лист'!$B$3*'Всп лист'!$B$4,0)),"-" )</f>
        <v>-</v>
      </c>
      <c r="AB30" s="1377">
        <f>IFERROR(IF('Установка скидки'!$M$1=FALSE,K30*(1-$S$1)/'Всп лист'!$B$2,ROUNDUP(K30*(1-$S$1)/'Всп лист'!$C$3*'Всп лист'!$B$3*'Всп лист'!$B$4,0)),"-" )</f>
        <v>1408</v>
      </c>
      <c r="AC30" s="360" t="str">
        <f>IFERROR(IF('Установка скидки'!$M$1=FALSE,L30*(1-$S$1)/'Всп лист'!$B$2,ROUNDUP(L30*(1-$S$1)/'Всп лист'!$C$3*'Всп лист'!$B$3*'Всп лист'!$B$4,0)),"-" )</f>
        <v>-</v>
      </c>
      <c r="AD30" s="360" t="str">
        <f>IFERROR(IF('Установка скидки'!$M$1=FALSE,M30*(1-$S$1)/'Всп лист'!$B$2,ROUNDUP(M30*(1-$S$1)/'Всп лист'!$C$3*'Всп лист'!$B$3*'Всп лист'!$B$4,0)),"-" )</f>
        <v>-</v>
      </c>
      <c r="AE30" s="360" t="str">
        <f>IFERROR(IF('Установка скидки'!$M$1=FALSE,N30*(1-$S$1)/'Всп лист'!$B$2,ROUNDUP(N30*(1-$S$1)/'Всп лист'!$C$3*'Всп лист'!$B$3*'Всп лист'!$B$4,0)),"-" )</f>
        <v>-</v>
      </c>
      <c r="AF30" s="1377">
        <f>IFERROR(IF('Установка скидки'!$M$1=FALSE,O30*(1-$S$1)/'Всп лист'!$B$2,ROUNDUP(O30*(1-$S$1)/'Всп лист'!$C$3*'Всп лист'!$B$3*'Всп лист'!$B$4,0)),"-" )</f>
        <v>2400</v>
      </c>
      <c r="AH30" s="238"/>
    </row>
    <row r="31" spans="1:34" ht="21" customHeight="1" x14ac:dyDescent="0.25">
      <c r="A31" s="1177" t="s">
        <v>473</v>
      </c>
      <c r="B31" s="752">
        <v>1304</v>
      </c>
      <c r="C31" s="744">
        <v>1316</v>
      </c>
      <c r="D31" s="744">
        <v>1402</v>
      </c>
      <c r="E31" s="1304" t="s">
        <v>0</v>
      </c>
      <c r="F31" s="744">
        <v>1462</v>
      </c>
      <c r="G31" s="1304" t="s">
        <v>0</v>
      </c>
      <c r="H31" s="744">
        <v>1477</v>
      </c>
      <c r="I31" s="1304" t="s">
        <v>0</v>
      </c>
      <c r="J31" s="744">
        <v>1505</v>
      </c>
      <c r="K31" s="744">
        <v>1572</v>
      </c>
      <c r="L31" s="1312" t="s">
        <v>619</v>
      </c>
      <c r="M31" s="1304" t="s">
        <v>0</v>
      </c>
      <c r="N31" s="744">
        <v>2320</v>
      </c>
      <c r="O31" s="748">
        <v>2768</v>
      </c>
      <c r="R31" s="480" t="s">
        <v>473</v>
      </c>
      <c r="S31" s="487">
        <f>IFERROR(IF('Установка скидки'!$M$1=FALSE,B31*(1-$S$1)/'Всп лист'!$B$2,ROUNDUP(B31*(1-$S$1)/'Всп лист'!$C$3*'Всп лист'!$B$3*'Всп лист'!$B$4,0)),"-" )</f>
        <v>1304</v>
      </c>
      <c r="T31" s="357">
        <f>IFERROR(IF('Установка скидки'!$M$1=FALSE,C31*(1-$S$1)/'Всп лист'!$B$2,ROUNDUP(C31*(1-$S$1)/'Всп лист'!$C$3*'Всп лист'!$B$3*'Всп лист'!$B$4,0)),"-" )</f>
        <v>1316</v>
      </c>
      <c r="U31" s="357">
        <f>IFERROR(IF('Установка скидки'!$M$1=FALSE,D31*(1-$S$1)/'Всп лист'!$B$2,ROUNDUP(D31*(1-$S$1)/'Всп лист'!$C$3*'Всп лист'!$B$3*'Всп лист'!$B$4,0)),"-" )</f>
        <v>1402</v>
      </c>
      <c r="V31" s="357" t="str">
        <f>IFERROR(IF('Установка скидки'!$M$1=FALSE,E31*(1-$S$1)/'Всп лист'!$B$2,ROUNDUP(E31*(1-$S$1)/'Всп лист'!$C$3*'Всп лист'!$B$3*'Всп лист'!$B$4,0)),"-" )</f>
        <v>-</v>
      </c>
      <c r="W31" s="357">
        <f>IFERROR(IF('Установка скидки'!$M$1=FALSE,F31*(1-$S$1)/'Всп лист'!$B$2,ROUNDUP(F31*(1-$S$1)/'Всп лист'!$C$3*'Всп лист'!$B$3*'Всп лист'!$B$4,0)),"-" )</f>
        <v>1462</v>
      </c>
      <c r="X31" s="357" t="str">
        <f>IFERROR(IF('Установка скидки'!$M$1=FALSE,G31*(1-$S$1)/'Всп лист'!$B$2,ROUNDUP(G31*(1-$S$1)/'Всп лист'!$C$3*'Всп лист'!$B$3*'Всп лист'!$B$4,0)),"-" )</f>
        <v>-</v>
      </c>
      <c r="Y31" s="357">
        <f>IFERROR(IF('Установка скидки'!$M$1=FALSE,H31*(1-$S$1)/'Всп лист'!$B$2,ROUNDUP(H31*(1-$S$1)/'Всп лист'!$C$3*'Всп лист'!$B$3*'Всп лист'!$B$4,0)),"-" )</f>
        <v>1477</v>
      </c>
      <c r="Z31" s="357" t="str">
        <f>IFERROR(IF('Установка скидки'!$M$1=FALSE,I31*(1-$S$1)/'Всп лист'!$B$2,ROUNDUP(I31*(1-$S$1)/'Всп лист'!$C$3*'Всп лист'!$B$3*'Всп лист'!$B$4,0)),"-" )</f>
        <v>-</v>
      </c>
      <c r="AA31" s="357">
        <f>IFERROR(IF('Установка скидки'!$M$1=FALSE,J31*(1-$S$1)/'Всп лист'!$B$2,ROUNDUP(J31*(1-$S$1)/'Всп лист'!$C$3*'Всп лист'!$B$3*'Всп лист'!$B$4,0)),"-" )</f>
        <v>1505</v>
      </c>
      <c r="AB31" s="357">
        <f>IFERROR(IF('Установка скидки'!$M$1=FALSE,K31*(1-$S$1)/'Всп лист'!$B$2,ROUNDUP(K31*(1-$S$1)/'Всп лист'!$C$3*'Всп лист'!$B$3*'Всп лист'!$B$4,0)),"-" )</f>
        <v>1572</v>
      </c>
      <c r="AC31" s="357" t="str">
        <f>IFERROR(IF('Установка скидки'!$M$1=FALSE,L31*(1-$S$1)/'Всп лист'!$B$2,ROUNDUP(L31*(1-$S$1)/'Всп лист'!$C$3*'Всп лист'!$B$3*'Всп лист'!$B$4,0)),"-" )</f>
        <v>-</v>
      </c>
      <c r="AD31" s="357" t="str">
        <f>IFERROR(IF('Установка скидки'!$M$1=FALSE,M31*(1-$S$1)/'Всп лист'!$B$2,ROUNDUP(M31*(1-$S$1)/'Всп лист'!$C$3*'Всп лист'!$B$3*'Всп лист'!$B$4,0)),"-" )</f>
        <v>-</v>
      </c>
      <c r="AE31" s="357">
        <f>IFERROR(IF('Установка скидки'!$M$1=FALSE,N31*(1-$S$1)/'Всп лист'!$B$2,ROUNDUP(N31*(1-$S$1)/'Всп лист'!$C$3*'Всп лист'!$B$3*'Всп лист'!$B$4,0)),"-" )</f>
        <v>2320</v>
      </c>
      <c r="AF31" s="358">
        <f>IFERROR(IF('Установка скидки'!$M$1=FALSE,O31*(1-$S$1)/'Всп лист'!$B$2,ROUNDUP(O31*(1-$S$1)/'Всп лист'!$C$3*'Всп лист'!$B$3*'Всп лист'!$B$4,0)),"-" )</f>
        <v>2768</v>
      </c>
      <c r="AH31" s="238"/>
    </row>
    <row r="32" spans="1:34" ht="21" customHeight="1" x14ac:dyDescent="0.25">
      <c r="A32" s="1174" t="s">
        <v>474</v>
      </c>
      <c r="B32" s="1299" t="s">
        <v>0</v>
      </c>
      <c r="C32" s="1310" t="s">
        <v>0</v>
      </c>
      <c r="D32" s="1310" t="s">
        <v>0</v>
      </c>
      <c r="E32" s="746">
        <v>1615</v>
      </c>
      <c r="F32" s="746">
        <v>1655</v>
      </c>
      <c r="G32" s="746">
        <v>1654</v>
      </c>
      <c r="H32" s="746">
        <v>1666</v>
      </c>
      <c r="I32" s="1310" t="s">
        <v>0</v>
      </c>
      <c r="J32" s="746">
        <v>1736</v>
      </c>
      <c r="K32" s="746">
        <v>1867</v>
      </c>
      <c r="L32" s="746">
        <v>2644</v>
      </c>
      <c r="M32" s="746">
        <v>2831</v>
      </c>
      <c r="N32" s="746">
        <v>2684</v>
      </c>
      <c r="O32" s="747">
        <v>3495</v>
      </c>
      <c r="R32" s="481" t="s">
        <v>474</v>
      </c>
      <c r="S32" s="488" t="str">
        <f>IFERROR(IF('Установка скидки'!$M$1=FALSE,B32*(1-$S$1)/'Всп лист'!$B$2,ROUNDUP(B32*(1-$S$1)/'Всп лист'!$C$3*'Всп лист'!$B$3*'Всп лист'!$B$4,0)),"-" )</f>
        <v>-</v>
      </c>
      <c r="T32" s="360" t="str">
        <f>IFERROR(IF('Установка скидки'!$M$1=FALSE,C32*(1-$S$1)/'Всп лист'!$B$2,ROUNDUP(C32*(1-$S$1)/'Всп лист'!$C$3*'Всп лист'!$B$3*'Всп лист'!$B$4,0)),"-" )</f>
        <v>-</v>
      </c>
      <c r="U32" s="360" t="str">
        <f>IFERROR(IF('Установка скидки'!$M$1=FALSE,D32*(1-$S$1)/'Всп лист'!$B$2,ROUNDUP(D32*(1-$S$1)/'Всп лист'!$C$3*'Всп лист'!$B$3*'Всп лист'!$B$4,0)),"-" )</f>
        <v>-</v>
      </c>
      <c r="V32" s="360">
        <f>IFERROR(IF('Установка скидки'!$M$1=FALSE,E32*(1-$S$1)/'Всп лист'!$B$2,ROUNDUP(E32*(1-$S$1)/'Всп лист'!$C$3*'Всп лист'!$B$3*'Всп лист'!$B$4,0)),"-" )</f>
        <v>1615</v>
      </c>
      <c r="W32" s="360">
        <f>IFERROR(IF('Установка скидки'!$M$1=FALSE,F32*(1-$S$1)/'Всп лист'!$B$2,ROUNDUP(F32*(1-$S$1)/'Всп лист'!$C$3*'Всп лист'!$B$3*'Всп лист'!$B$4,0)),"-" )</f>
        <v>1655</v>
      </c>
      <c r="X32" s="360">
        <f>IFERROR(IF('Установка скидки'!$M$1=FALSE,G32*(1-$S$1)/'Всп лист'!$B$2,ROUNDUP(G32*(1-$S$1)/'Всп лист'!$C$3*'Всп лист'!$B$3*'Всп лист'!$B$4,0)),"-" )</f>
        <v>1654</v>
      </c>
      <c r="Y32" s="360">
        <f>IFERROR(IF('Установка скидки'!$M$1=FALSE,H32*(1-$S$1)/'Всп лист'!$B$2,ROUNDUP(H32*(1-$S$1)/'Всп лист'!$C$3*'Всп лист'!$B$3*'Всп лист'!$B$4,0)),"-" )</f>
        <v>1666</v>
      </c>
      <c r="Z32" s="360" t="str">
        <f>IFERROR(IF('Установка скидки'!$M$1=FALSE,I32*(1-$S$1)/'Всп лист'!$B$2,ROUNDUP(I32*(1-$S$1)/'Всп лист'!$C$3*'Всп лист'!$B$3*'Всп лист'!$B$4,0)),"-" )</f>
        <v>-</v>
      </c>
      <c r="AA32" s="360">
        <f>IFERROR(IF('Установка скидки'!$M$1=FALSE,J32*(1-$S$1)/'Всп лист'!$B$2,ROUNDUP(J32*(1-$S$1)/'Всп лист'!$C$3*'Всп лист'!$B$3*'Всп лист'!$B$4,0)),"-" )</f>
        <v>1736</v>
      </c>
      <c r="AB32" s="360">
        <f>IFERROR(IF('Установка скидки'!$M$1=FALSE,K32*(1-$S$1)/'Всп лист'!$B$2,ROUNDUP(K32*(1-$S$1)/'Всп лист'!$C$3*'Всп лист'!$B$3*'Всп лист'!$B$4,0)),"-" )</f>
        <v>1867</v>
      </c>
      <c r="AC32" s="360">
        <f>IFERROR(IF('Установка скидки'!$M$1=FALSE,L32*(1-$S$1)/'Всп лист'!$B$2,ROUNDUP(L32*(1-$S$1)/'Всп лист'!$C$3*'Всп лист'!$B$3*'Всп лист'!$B$4,0)),"-" )</f>
        <v>2644</v>
      </c>
      <c r="AD32" s="360">
        <f>IFERROR(IF('Установка скидки'!$M$1=FALSE,M32*(1-$S$1)/'Всп лист'!$B$2,ROUNDUP(M32*(1-$S$1)/'Всп лист'!$C$3*'Всп лист'!$B$3*'Всп лист'!$B$4,0)),"-" )</f>
        <v>2831</v>
      </c>
      <c r="AE32" s="360">
        <f>IFERROR(IF('Установка скидки'!$M$1=FALSE,N32*(1-$S$1)/'Всп лист'!$B$2,ROUNDUP(N32*(1-$S$1)/'Всп лист'!$C$3*'Всп лист'!$B$3*'Всп лист'!$B$4,0)),"-" )</f>
        <v>2684</v>
      </c>
      <c r="AF32" s="361">
        <f>IFERROR(IF('Установка скидки'!$M$1=FALSE,O32*(1-$S$1)/'Всп лист'!$B$2,ROUNDUP(O32*(1-$S$1)/'Всп лист'!$C$3*'Всп лист'!$B$3*'Всп лист'!$B$4,0)),"-" )</f>
        <v>3495</v>
      </c>
      <c r="AH32" s="238"/>
    </row>
    <row r="33" spans="1:34" ht="21" customHeight="1" x14ac:dyDescent="0.25">
      <c r="A33" s="1175" t="s">
        <v>584</v>
      </c>
      <c r="B33" s="1311" t="s">
        <v>0</v>
      </c>
      <c r="C33" s="750">
        <v>1753</v>
      </c>
      <c r="D33" s="750">
        <v>1871</v>
      </c>
      <c r="E33" s="750">
        <v>1877</v>
      </c>
      <c r="F33" s="750">
        <v>1910</v>
      </c>
      <c r="G33" s="750">
        <v>1901</v>
      </c>
      <c r="H33" s="750">
        <v>1932</v>
      </c>
      <c r="I33" s="1304" t="s">
        <v>0</v>
      </c>
      <c r="J33" s="750">
        <v>1933</v>
      </c>
      <c r="K33" s="750">
        <v>2082</v>
      </c>
      <c r="L33" s="750">
        <v>2868</v>
      </c>
      <c r="M33" s="750">
        <v>3012</v>
      </c>
      <c r="N33" s="750">
        <v>2813</v>
      </c>
      <c r="O33" s="753">
        <v>3714</v>
      </c>
      <c r="R33" s="480" t="s">
        <v>475</v>
      </c>
      <c r="S33" s="487" t="str">
        <f>IFERROR(IF('Установка скидки'!$M$1=FALSE,B33*(1-$S$1)/'Всп лист'!$B$2,ROUNDUP(B33*(1-$S$1)/'Всп лист'!$C$3*'Всп лист'!$B$3*'Всп лист'!$B$4,0)),"-" )</f>
        <v>-</v>
      </c>
      <c r="T33" s="357">
        <f>IFERROR(IF('Установка скидки'!$M$1=FALSE,C33*(1-$S$1)/'Всп лист'!$B$2,ROUNDUP(C33*(1-$S$1)/'Всп лист'!$C$3*'Всп лист'!$B$3*'Всп лист'!$B$4,0)),"-" )</f>
        <v>1753</v>
      </c>
      <c r="U33" s="357">
        <f>IFERROR(IF('Установка скидки'!$M$1=FALSE,D33*(1-$S$1)/'Всп лист'!$B$2,ROUNDUP(D33*(1-$S$1)/'Всп лист'!$C$3*'Всп лист'!$B$3*'Всп лист'!$B$4,0)),"-" )</f>
        <v>1871</v>
      </c>
      <c r="V33" s="357">
        <f>IFERROR(IF('Установка скидки'!$M$1=FALSE,E33*(1-$S$1)/'Всп лист'!$B$2,ROUNDUP(E33*(1-$S$1)/'Всп лист'!$C$3*'Всп лист'!$B$3*'Всп лист'!$B$4,0)),"-" )</f>
        <v>1877</v>
      </c>
      <c r="W33" s="357">
        <f>IFERROR(IF('Установка скидки'!$M$1=FALSE,F33*(1-$S$1)/'Всп лист'!$B$2,ROUNDUP(F33*(1-$S$1)/'Всп лист'!$C$3*'Всп лист'!$B$3*'Всп лист'!$B$4,0)),"-" )</f>
        <v>1910</v>
      </c>
      <c r="X33" s="357">
        <f>IFERROR(IF('Установка скидки'!$M$1=FALSE,G33*(1-$S$1)/'Всп лист'!$B$2,ROUNDUP(G33*(1-$S$1)/'Всп лист'!$C$3*'Всп лист'!$B$3*'Всп лист'!$B$4,0)),"-" )</f>
        <v>1901</v>
      </c>
      <c r="Y33" s="357">
        <f>IFERROR(IF('Установка скидки'!$M$1=FALSE,H33*(1-$S$1)/'Всп лист'!$B$2,ROUNDUP(H33*(1-$S$1)/'Всп лист'!$C$3*'Всп лист'!$B$3*'Всп лист'!$B$4,0)),"-" )</f>
        <v>1932</v>
      </c>
      <c r="Z33" s="357" t="str">
        <f>IFERROR(IF('Установка скидки'!$M$1=FALSE,I33*(1-$S$1)/'Всп лист'!$B$2,ROUNDUP(I33*(1-$S$1)/'Всп лист'!$C$3*'Всп лист'!$B$3*'Всп лист'!$B$4,0)),"-" )</f>
        <v>-</v>
      </c>
      <c r="AA33" s="357">
        <f>IFERROR(IF('Установка скидки'!$M$1=FALSE,J33*(1-$S$1)/'Всп лист'!$B$2,ROUNDUP(J33*(1-$S$1)/'Всп лист'!$C$3*'Всп лист'!$B$3*'Всп лист'!$B$4,0)),"-" )</f>
        <v>1933</v>
      </c>
      <c r="AB33" s="357">
        <f>IFERROR(IF('Установка скидки'!$M$1=FALSE,K33*(1-$S$1)/'Всп лист'!$B$2,ROUNDUP(K33*(1-$S$1)/'Всп лист'!$C$3*'Всп лист'!$B$3*'Всп лист'!$B$4,0)),"-" )</f>
        <v>2082</v>
      </c>
      <c r="AC33" s="357">
        <f>IFERROR(IF('Установка скидки'!$M$1=FALSE,L33*(1-$S$1)/'Всп лист'!$B$2,ROUNDUP(L33*(1-$S$1)/'Всп лист'!$C$3*'Всп лист'!$B$3*'Всп лист'!$B$4,0)),"-" )</f>
        <v>2868</v>
      </c>
      <c r="AD33" s="357">
        <f>IFERROR(IF('Установка скидки'!$M$1=FALSE,M33*(1-$S$1)/'Всп лист'!$B$2,ROUNDUP(M33*(1-$S$1)/'Всп лист'!$C$3*'Всп лист'!$B$3*'Всп лист'!$B$4,0)),"-" )</f>
        <v>3012</v>
      </c>
      <c r="AE33" s="357">
        <f>IFERROR(IF('Установка скидки'!$M$1=FALSE,N33*(1-$S$1)/'Всп лист'!$B$2,ROUNDUP(N33*(1-$S$1)/'Всп лист'!$C$3*'Всп лист'!$B$3*'Всп лист'!$B$4,0)),"-" )</f>
        <v>2813</v>
      </c>
      <c r="AF33" s="358">
        <f>IFERROR(IF('Установка скидки'!$M$1=FALSE,O33*(1-$S$1)/'Всп лист'!$B$2,ROUNDUP(O33*(1-$S$1)/'Всп лист'!$C$3*'Всп лист'!$B$3*'Всп лист'!$B$4,0)),"-" )</f>
        <v>3714</v>
      </c>
      <c r="AH33" s="238"/>
    </row>
    <row r="34" spans="1:34" ht="21" customHeight="1" x14ac:dyDescent="0.25">
      <c r="A34" s="1176" t="s">
        <v>476</v>
      </c>
      <c r="B34" s="740">
        <v>1966</v>
      </c>
      <c r="C34" s="742">
        <v>1985</v>
      </c>
      <c r="D34" s="742">
        <v>2115</v>
      </c>
      <c r="E34" s="742">
        <v>2139</v>
      </c>
      <c r="F34" s="742">
        <v>2204</v>
      </c>
      <c r="G34" s="742">
        <v>2162</v>
      </c>
      <c r="H34" s="742">
        <v>2228</v>
      </c>
      <c r="I34" s="1310" t="s">
        <v>0</v>
      </c>
      <c r="J34" s="742">
        <v>2270</v>
      </c>
      <c r="K34" s="742">
        <v>2395</v>
      </c>
      <c r="L34" s="742">
        <v>3384</v>
      </c>
      <c r="M34" s="742">
        <v>3679</v>
      </c>
      <c r="N34" s="742">
        <v>3437</v>
      </c>
      <c r="O34" s="743">
        <v>4100</v>
      </c>
      <c r="R34" s="481" t="s">
        <v>476</v>
      </c>
      <c r="S34" s="488">
        <f>IFERROR(IF('Установка скидки'!$M$1=FALSE,B34*(1-$S$1)/'Всп лист'!$B$2,ROUNDUP(B34*(1-$S$1)/'Всп лист'!$C$3*'Всп лист'!$B$3*'Всп лист'!$B$4,0)),"-" )</f>
        <v>1966</v>
      </c>
      <c r="T34" s="360">
        <f>IFERROR(IF('Установка скидки'!$M$1=FALSE,C34*(1-$S$1)/'Всп лист'!$B$2,ROUNDUP(C34*(1-$S$1)/'Всп лист'!$C$3*'Всп лист'!$B$3*'Всп лист'!$B$4,0)),"-" )</f>
        <v>1985</v>
      </c>
      <c r="U34" s="360">
        <f>IFERROR(IF('Установка скидки'!$M$1=FALSE,D34*(1-$S$1)/'Всп лист'!$B$2,ROUNDUP(D34*(1-$S$1)/'Всп лист'!$C$3*'Всп лист'!$B$3*'Всп лист'!$B$4,0)),"-" )</f>
        <v>2115</v>
      </c>
      <c r="V34" s="360">
        <f>IFERROR(IF('Установка скидки'!$M$1=FALSE,E34*(1-$S$1)/'Всп лист'!$B$2,ROUNDUP(E34*(1-$S$1)/'Всп лист'!$C$3*'Всп лист'!$B$3*'Всп лист'!$B$4,0)),"-" )</f>
        <v>2139</v>
      </c>
      <c r="W34" s="360">
        <f>IFERROR(IF('Установка скидки'!$M$1=FALSE,F34*(1-$S$1)/'Всп лист'!$B$2,ROUNDUP(F34*(1-$S$1)/'Всп лист'!$C$3*'Всп лист'!$B$3*'Всп лист'!$B$4,0)),"-" )</f>
        <v>2204</v>
      </c>
      <c r="X34" s="360">
        <f>IFERROR(IF('Установка скидки'!$M$1=FALSE,G34*(1-$S$1)/'Всп лист'!$B$2,ROUNDUP(G34*(1-$S$1)/'Всп лист'!$C$3*'Всп лист'!$B$3*'Всп лист'!$B$4,0)),"-" )</f>
        <v>2162</v>
      </c>
      <c r="Y34" s="360">
        <f>IFERROR(IF('Установка скидки'!$M$1=FALSE,H34*(1-$S$1)/'Всп лист'!$B$2,ROUNDUP(H34*(1-$S$1)/'Всп лист'!$C$3*'Всп лист'!$B$3*'Всп лист'!$B$4,0)),"-" )</f>
        <v>2228</v>
      </c>
      <c r="Z34" s="360" t="str">
        <f>IFERROR(IF('Установка скидки'!$M$1=FALSE,I34*(1-$S$1)/'Всп лист'!$B$2,ROUNDUP(I34*(1-$S$1)/'Всп лист'!$C$3*'Всп лист'!$B$3*'Всп лист'!$B$4,0)),"-" )</f>
        <v>-</v>
      </c>
      <c r="AA34" s="360">
        <f>IFERROR(IF('Установка скидки'!$M$1=FALSE,J34*(1-$S$1)/'Всп лист'!$B$2,ROUNDUP(J34*(1-$S$1)/'Всп лист'!$C$3*'Всп лист'!$B$3*'Всп лист'!$B$4,0)),"-" )</f>
        <v>2270</v>
      </c>
      <c r="AB34" s="360">
        <f>IFERROR(IF('Установка скидки'!$M$1=FALSE,K34*(1-$S$1)/'Всп лист'!$B$2,ROUNDUP(K34*(1-$S$1)/'Всп лист'!$C$3*'Всп лист'!$B$3*'Всп лист'!$B$4,0)),"-" )</f>
        <v>2395</v>
      </c>
      <c r="AC34" s="360">
        <f>IFERROR(IF('Установка скидки'!$M$1=FALSE,L34*(1-$S$1)/'Всп лист'!$B$2,ROUNDUP(L34*(1-$S$1)/'Всп лист'!$C$3*'Всп лист'!$B$3*'Всп лист'!$B$4,0)),"-" )</f>
        <v>3384</v>
      </c>
      <c r="AD34" s="360">
        <f>IFERROR(IF('Установка скидки'!$M$1=FALSE,M34*(1-$S$1)/'Всп лист'!$B$2,ROUNDUP(M34*(1-$S$1)/'Всп лист'!$C$3*'Всп лист'!$B$3*'Всп лист'!$B$4,0)),"-" )</f>
        <v>3679</v>
      </c>
      <c r="AE34" s="360">
        <f>IFERROR(IF('Установка скидки'!$M$1=FALSE,N34*(1-$S$1)/'Всп лист'!$B$2,ROUNDUP(N34*(1-$S$1)/'Всп лист'!$C$3*'Всп лист'!$B$3*'Всп лист'!$B$4,0)),"-" )</f>
        <v>3437</v>
      </c>
      <c r="AF34" s="361">
        <f>IFERROR(IF('Установка скидки'!$M$1=FALSE,O34*(1-$S$1)/'Всп лист'!$B$2,ROUNDUP(O34*(1-$S$1)/'Всп лист'!$C$3*'Всп лист'!$B$3*'Всп лист'!$B$4,0)),"-" )</f>
        <v>4100</v>
      </c>
      <c r="AH34" s="238"/>
    </row>
    <row r="35" spans="1:34" ht="21" customHeight="1" x14ac:dyDescent="0.25">
      <c r="A35" s="1175" t="s">
        <v>477</v>
      </c>
      <c r="B35" s="1311" t="s">
        <v>0</v>
      </c>
      <c r="C35" s="1301" t="s">
        <v>0</v>
      </c>
      <c r="D35" s="1301" t="s">
        <v>0</v>
      </c>
      <c r="E35" s="750">
        <v>2473</v>
      </c>
      <c r="F35" s="750">
        <v>2535</v>
      </c>
      <c r="G35" s="750">
        <v>2534</v>
      </c>
      <c r="H35" s="750">
        <v>2551</v>
      </c>
      <c r="I35" s="1304" t="s">
        <v>0</v>
      </c>
      <c r="J35" s="750">
        <v>2659</v>
      </c>
      <c r="K35" s="750">
        <v>2859</v>
      </c>
      <c r="L35" s="750">
        <v>4095</v>
      </c>
      <c r="M35" s="750">
        <v>4337</v>
      </c>
      <c r="N35" s="750">
        <v>4282</v>
      </c>
      <c r="O35" s="751">
        <v>5576</v>
      </c>
      <c r="R35" s="480" t="s">
        <v>477</v>
      </c>
      <c r="S35" s="487" t="str">
        <f>IFERROR(IF('Установка скидки'!$M$1=FALSE,B35*(1-$S$1)/'Всп лист'!$B$2,ROUNDUP(B35*(1-$S$1)/'Всп лист'!$C$3*'Всп лист'!$B$3*'Всп лист'!$B$4,0)),"-" )</f>
        <v>-</v>
      </c>
      <c r="T35" s="357" t="str">
        <f>IFERROR(IF('Установка скидки'!$M$1=FALSE,C35*(1-$S$1)/'Всп лист'!$B$2,ROUNDUP(C35*(1-$S$1)/'Всп лист'!$C$3*'Всп лист'!$B$3*'Всп лист'!$B$4,0)),"-" )</f>
        <v>-</v>
      </c>
      <c r="U35" s="357" t="str">
        <f>IFERROR(IF('Установка скидки'!$M$1=FALSE,D35*(1-$S$1)/'Всп лист'!$B$2,ROUNDUP(D35*(1-$S$1)/'Всп лист'!$C$3*'Всп лист'!$B$3*'Всп лист'!$B$4,0)),"-" )</f>
        <v>-</v>
      </c>
      <c r="V35" s="357">
        <f>IFERROR(IF('Установка скидки'!$M$1=FALSE,E35*(1-$S$1)/'Всп лист'!$B$2,ROUNDUP(E35*(1-$S$1)/'Всп лист'!$C$3*'Всп лист'!$B$3*'Всп лист'!$B$4,0)),"-" )</f>
        <v>2473</v>
      </c>
      <c r="W35" s="357">
        <f>IFERROR(IF('Установка скидки'!$M$1=FALSE,F35*(1-$S$1)/'Всп лист'!$B$2,ROUNDUP(F35*(1-$S$1)/'Всп лист'!$C$3*'Всп лист'!$B$3*'Всп лист'!$B$4,0)),"-" )</f>
        <v>2535</v>
      </c>
      <c r="X35" s="357">
        <f>IFERROR(IF('Установка скидки'!$M$1=FALSE,G35*(1-$S$1)/'Всп лист'!$B$2,ROUNDUP(G35*(1-$S$1)/'Всп лист'!$C$3*'Всп лист'!$B$3*'Всп лист'!$B$4,0)),"-" )</f>
        <v>2534</v>
      </c>
      <c r="Y35" s="357">
        <f>IFERROR(IF('Установка скидки'!$M$1=FALSE,H35*(1-$S$1)/'Всп лист'!$B$2,ROUNDUP(H35*(1-$S$1)/'Всп лист'!$C$3*'Всп лист'!$B$3*'Всп лист'!$B$4,0)),"-" )</f>
        <v>2551</v>
      </c>
      <c r="Z35" s="357" t="str">
        <f>IFERROR(IF('Установка скидки'!$M$1=FALSE,I35*(1-$S$1)/'Всп лист'!$B$2,ROUNDUP(I35*(1-$S$1)/'Всп лист'!$C$3*'Всп лист'!$B$3*'Всп лист'!$B$4,0)),"-" )</f>
        <v>-</v>
      </c>
      <c r="AA35" s="357">
        <f>IFERROR(IF('Установка скидки'!$M$1=FALSE,J35*(1-$S$1)/'Всп лист'!$B$2,ROUNDUP(J35*(1-$S$1)/'Всп лист'!$C$3*'Всп лист'!$B$3*'Всп лист'!$B$4,0)),"-" )</f>
        <v>2659</v>
      </c>
      <c r="AB35" s="357">
        <f>IFERROR(IF('Установка скидки'!$M$1=FALSE,K35*(1-$S$1)/'Всп лист'!$B$2,ROUNDUP(K35*(1-$S$1)/'Всп лист'!$C$3*'Всп лист'!$B$3*'Всп лист'!$B$4,0)),"-" )</f>
        <v>2859</v>
      </c>
      <c r="AC35" s="357">
        <f>IFERROR(IF('Установка скидки'!$M$1=FALSE,L35*(1-$S$1)/'Всп лист'!$B$2,ROUNDUP(L35*(1-$S$1)/'Всп лист'!$C$3*'Всп лист'!$B$3*'Всп лист'!$B$4,0)),"-" )</f>
        <v>4095</v>
      </c>
      <c r="AD35" s="357">
        <f>IFERROR(IF('Установка скидки'!$M$1=FALSE,M35*(1-$S$1)/'Всп лист'!$B$2,ROUNDUP(M35*(1-$S$1)/'Всп лист'!$C$3*'Всп лист'!$B$3*'Всп лист'!$B$4,0)),"-" )</f>
        <v>4337</v>
      </c>
      <c r="AE35" s="357">
        <f>IFERROR(IF('Установка скидки'!$M$1=FALSE,N35*(1-$S$1)/'Всп лист'!$B$2,ROUNDUP(N35*(1-$S$1)/'Всп лист'!$C$3*'Всп лист'!$B$3*'Всп лист'!$B$4,0)),"-" )</f>
        <v>4282</v>
      </c>
      <c r="AF35" s="358">
        <f>IFERROR(IF('Установка скидки'!$M$1=FALSE,O35*(1-$S$1)/'Всп лист'!$B$2,ROUNDUP(O35*(1-$S$1)/'Всп лист'!$C$3*'Всп лист'!$B$3*'Всп лист'!$B$4,0)),"-" )</f>
        <v>5576</v>
      </c>
      <c r="AH35" s="238"/>
    </row>
    <row r="36" spans="1:34" ht="21" customHeight="1" x14ac:dyDescent="0.25">
      <c r="A36" s="1178" t="s">
        <v>478</v>
      </c>
      <c r="B36" s="1299" t="s">
        <v>0</v>
      </c>
      <c r="C36" s="1310" t="s">
        <v>0</v>
      </c>
      <c r="D36" s="1310" t="s">
        <v>0</v>
      </c>
      <c r="E36" s="746">
        <v>2297</v>
      </c>
      <c r="F36" s="746">
        <v>2341</v>
      </c>
      <c r="G36" s="746">
        <v>2340</v>
      </c>
      <c r="H36" s="746">
        <v>2378</v>
      </c>
      <c r="I36" s="1310" t="s">
        <v>0</v>
      </c>
      <c r="J36" s="1310" t="s">
        <v>0</v>
      </c>
      <c r="K36" s="1310" t="s">
        <v>0</v>
      </c>
      <c r="L36" s="1310" t="s">
        <v>0</v>
      </c>
      <c r="M36" s="1310" t="s">
        <v>0</v>
      </c>
      <c r="N36" s="1310" t="s">
        <v>0</v>
      </c>
      <c r="O36" s="1313" t="s">
        <v>0</v>
      </c>
      <c r="R36" s="481" t="s">
        <v>478</v>
      </c>
      <c r="S36" s="488" t="str">
        <f>IFERROR(IF('Установка скидки'!$M$1=FALSE,B36*(1-$S$1)/'Всп лист'!$B$2,ROUNDUP(B36*(1-$S$1)/'Всп лист'!$C$3*'Всп лист'!$B$3*'Всп лист'!$B$4,0)),"-" )</f>
        <v>-</v>
      </c>
      <c r="T36" s="360" t="str">
        <f>IFERROR(IF('Установка скидки'!$M$1=FALSE,C36*(1-$S$1)/'Всп лист'!$B$2,ROUNDUP(C36*(1-$S$1)/'Всп лист'!$C$3*'Всп лист'!$B$3*'Всп лист'!$B$4,0)),"-" )</f>
        <v>-</v>
      </c>
      <c r="U36" s="360" t="str">
        <f>IFERROR(IF('Установка скидки'!$M$1=FALSE,D36*(1-$S$1)/'Всп лист'!$B$2,ROUNDUP(D36*(1-$S$1)/'Всп лист'!$C$3*'Всп лист'!$B$3*'Всп лист'!$B$4,0)),"-" )</f>
        <v>-</v>
      </c>
      <c r="V36" s="360">
        <f>IFERROR(IF('Установка скидки'!$M$1=FALSE,E36*(1-$S$1)/'Всп лист'!$B$2,ROUNDUP(E36*(1-$S$1)/'Всп лист'!$C$3*'Всп лист'!$B$3*'Всп лист'!$B$4,0)),"-" )</f>
        <v>2297</v>
      </c>
      <c r="W36" s="360">
        <f>IFERROR(IF('Установка скидки'!$M$1=FALSE,F36*(1-$S$1)/'Всп лист'!$B$2,ROUNDUP(F36*(1-$S$1)/'Всп лист'!$C$3*'Всп лист'!$B$3*'Всп лист'!$B$4,0)),"-" )</f>
        <v>2341</v>
      </c>
      <c r="X36" s="360">
        <f>IFERROR(IF('Установка скидки'!$M$1=FALSE,G36*(1-$S$1)/'Всп лист'!$B$2,ROUNDUP(G36*(1-$S$1)/'Всп лист'!$C$3*'Всп лист'!$B$3*'Всп лист'!$B$4,0)),"-" )</f>
        <v>2340</v>
      </c>
      <c r="Y36" s="360">
        <f>IFERROR(IF('Установка скидки'!$M$1=FALSE,H36*(1-$S$1)/'Всп лист'!$B$2,ROUNDUP(H36*(1-$S$1)/'Всп лист'!$C$3*'Всп лист'!$B$3*'Всп лист'!$B$4,0)),"-" )</f>
        <v>2378</v>
      </c>
      <c r="Z36" s="360" t="str">
        <f>IFERROR(IF('Установка скидки'!$M$1=FALSE,I36*(1-$S$1)/'Всп лист'!$B$2,ROUNDUP(I36*(1-$S$1)/'Всп лист'!$C$3*'Всп лист'!$B$3*'Всп лист'!$B$4,0)),"-" )</f>
        <v>-</v>
      </c>
      <c r="AA36" s="360" t="str">
        <f>IFERROR(IF('Установка скидки'!$M$1=FALSE,J36*(1-$S$1)/'Всп лист'!$B$2,ROUNDUP(J36*(1-$S$1)/'Всп лист'!$C$3*'Всп лист'!$B$3*'Всп лист'!$B$4,0)),"-" )</f>
        <v>-</v>
      </c>
      <c r="AB36" s="360" t="str">
        <f>IFERROR(IF('Установка скидки'!$M$1=FALSE,K36*(1-$S$1)/'Всп лист'!$B$2,ROUNDUP(K36*(1-$S$1)/'Всп лист'!$C$3*'Всп лист'!$B$3*'Всп лист'!$B$4,0)),"-" )</f>
        <v>-</v>
      </c>
      <c r="AC36" s="360" t="str">
        <f>IFERROR(IF('Установка скидки'!$M$1=FALSE,L36*(1-$S$1)/'Всп лист'!$B$2,ROUNDUP(L36*(1-$S$1)/'Всп лист'!$C$3*'Всп лист'!$B$3*'Всп лист'!$B$4,0)),"-" )</f>
        <v>-</v>
      </c>
      <c r="AD36" s="360" t="str">
        <f>IFERROR(IF('Установка скидки'!$M$1=FALSE,M36*(1-$S$1)/'Всп лист'!$B$2,ROUNDUP(M36*(1-$S$1)/'Всп лист'!$C$3*'Всп лист'!$B$3*'Всп лист'!$B$4,0)),"-" )</f>
        <v>-</v>
      </c>
      <c r="AE36" s="360" t="str">
        <f>IFERROR(IF('Установка скидки'!$M$1=FALSE,N36*(1-$S$1)/'Всп лист'!$B$2,ROUNDUP(N36*(1-$S$1)/'Всп лист'!$C$3*'Всп лист'!$B$3*'Всп лист'!$B$4,0)),"-" )</f>
        <v>-</v>
      </c>
      <c r="AF36" s="361" t="str">
        <f>IFERROR(IF('Установка скидки'!$M$1=FALSE,O36*(1-$S$1)/'Всп лист'!$B$2,ROUNDUP(O36*(1-$S$1)/'Всп лист'!$C$3*'Всп лист'!$B$3*'Всп лист'!$B$4,0)),"-" )</f>
        <v>-</v>
      </c>
      <c r="AH36" s="238"/>
    </row>
    <row r="37" spans="1:34" ht="21" customHeight="1" x14ac:dyDescent="0.25">
      <c r="A37" s="1175" t="s">
        <v>479</v>
      </c>
      <c r="B37" s="754">
        <v>357</v>
      </c>
      <c r="C37" s="755">
        <v>409</v>
      </c>
      <c r="D37" s="755">
        <v>462</v>
      </c>
      <c r="E37" s="755">
        <v>462</v>
      </c>
      <c r="F37" s="755">
        <v>512</v>
      </c>
      <c r="G37" s="755">
        <v>462</v>
      </c>
      <c r="H37" s="755">
        <v>512</v>
      </c>
      <c r="I37" s="1311" t="s">
        <v>0</v>
      </c>
      <c r="J37" s="755">
        <v>512</v>
      </c>
      <c r="K37" s="755">
        <v>518</v>
      </c>
      <c r="L37" s="755">
        <v>554</v>
      </c>
      <c r="M37" s="755">
        <v>593</v>
      </c>
      <c r="N37" s="755">
        <v>652</v>
      </c>
      <c r="O37" s="1315">
        <v>664</v>
      </c>
      <c r="R37" s="480" t="s">
        <v>479</v>
      </c>
      <c r="S37" s="487">
        <f>IFERROR(IF('Установка скидки'!$M$1=FALSE,B37*(1-$S$1)/'Всп лист'!$B$2,ROUNDUP(B37*(1-$S$1)/'Всп лист'!$C$3*'Всп лист'!$B$3*'Всп лист'!$B$4,0)),"-" )</f>
        <v>357</v>
      </c>
      <c r="T37" s="357">
        <f>IFERROR(IF('Установка скидки'!$M$1=FALSE,C37*(1-$S$1)/'Всп лист'!$B$2,ROUNDUP(C37*(1-$S$1)/'Всп лист'!$C$3*'Всп лист'!$B$3*'Всп лист'!$B$4,0)),"-" )</f>
        <v>409</v>
      </c>
      <c r="U37" s="357">
        <f>IFERROR(IF('Установка скидки'!$M$1=FALSE,D37*(1-$S$1)/'Всп лист'!$B$2,ROUNDUP(D37*(1-$S$1)/'Всп лист'!$C$3*'Всп лист'!$B$3*'Всп лист'!$B$4,0)),"-" )</f>
        <v>462</v>
      </c>
      <c r="V37" s="357">
        <f>IFERROR(IF('Установка скидки'!$M$1=FALSE,E37*(1-$S$1)/'Всп лист'!$B$2,ROUNDUP(E37*(1-$S$1)/'Всп лист'!$C$3*'Всп лист'!$B$3*'Всп лист'!$B$4,0)),"-" )</f>
        <v>462</v>
      </c>
      <c r="W37" s="357">
        <f>IFERROR(IF('Установка скидки'!$M$1=FALSE,F37*(1-$S$1)/'Всп лист'!$B$2,ROUNDUP(F37*(1-$S$1)/'Всп лист'!$C$3*'Всп лист'!$B$3*'Всп лист'!$B$4,0)),"-" )</f>
        <v>512</v>
      </c>
      <c r="X37" s="357">
        <f>IFERROR(IF('Установка скидки'!$M$1=FALSE,G37*(1-$S$1)/'Всп лист'!$B$2,ROUNDUP(G37*(1-$S$1)/'Всп лист'!$C$3*'Всп лист'!$B$3*'Всп лист'!$B$4,0)),"-" )</f>
        <v>462</v>
      </c>
      <c r="Y37" s="357">
        <f>IFERROR(IF('Установка скидки'!$M$1=FALSE,H37*(1-$S$1)/'Всп лист'!$B$2,ROUNDUP(H37*(1-$S$1)/'Всп лист'!$C$3*'Всп лист'!$B$3*'Всп лист'!$B$4,0)),"-" )</f>
        <v>512</v>
      </c>
      <c r="Z37" s="357" t="str">
        <f>IFERROR(IF('Установка скидки'!$M$1=FALSE,I37*(1-$S$1)/'Всп лист'!$B$2,ROUNDUP(I37*(1-$S$1)/'Всп лист'!$C$3*'Всп лист'!$B$3*'Всп лист'!$B$4,0)),"-" )</f>
        <v>-</v>
      </c>
      <c r="AA37" s="357">
        <f>IFERROR(IF('Установка скидки'!$M$1=FALSE,J37*(1-$S$1)/'Всп лист'!$B$2,ROUNDUP(J37*(1-$S$1)/'Всп лист'!$C$3*'Всп лист'!$B$3*'Всп лист'!$B$4,0)),"-" )</f>
        <v>512</v>
      </c>
      <c r="AB37" s="357">
        <f>IFERROR(IF('Установка скидки'!$M$1=FALSE,K37*(1-$S$1)/'Всп лист'!$B$2,ROUNDUP(K37*(1-$S$1)/'Всп лист'!$C$3*'Всп лист'!$B$3*'Всп лист'!$B$4,0)),"-" )</f>
        <v>518</v>
      </c>
      <c r="AC37" s="357">
        <f>IFERROR(IF('Установка скидки'!$M$1=FALSE,L37*(1-$S$1)/'Всп лист'!$B$2,ROUNDUP(L37*(1-$S$1)/'Всп лист'!$C$3*'Всп лист'!$B$3*'Всп лист'!$B$4,0)),"-" )</f>
        <v>554</v>
      </c>
      <c r="AD37" s="357">
        <f>IFERROR(IF('Установка скидки'!$M$1=FALSE,M37*(1-$S$1)/'Всп лист'!$B$2,ROUNDUP(M37*(1-$S$1)/'Всп лист'!$C$3*'Всп лист'!$B$3*'Всп лист'!$B$4,0)),"-" )</f>
        <v>593</v>
      </c>
      <c r="AE37" s="357">
        <f>IFERROR(IF('Установка скидки'!$M$1=FALSE,N37*(1-$S$1)/'Всп лист'!$B$2,ROUNDUP(N37*(1-$S$1)/'Всп лист'!$C$3*'Всп лист'!$B$3*'Всп лист'!$B$4,0)),"-" )</f>
        <v>652</v>
      </c>
      <c r="AF37" s="358">
        <f>IFERROR(IF('Установка скидки'!$M$1=FALSE,O37*(1-$S$1)/'Всп лист'!$B$2,ROUNDUP(O37*(1-$S$1)/'Всп лист'!$C$3*'Всп лист'!$B$3*'Всп лист'!$B$4,0)),"-" )</f>
        <v>664</v>
      </c>
      <c r="AH37" s="238"/>
    </row>
    <row r="38" spans="1:34" ht="21" customHeight="1" thickBot="1" x14ac:dyDescent="0.3">
      <c r="A38" s="1179" t="s">
        <v>480</v>
      </c>
      <c r="B38" s="756">
        <v>501</v>
      </c>
      <c r="C38" s="757">
        <v>583</v>
      </c>
      <c r="D38" s="758">
        <v>622</v>
      </c>
      <c r="E38" s="758">
        <v>622</v>
      </c>
      <c r="F38" s="758">
        <v>664</v>
      </c>
      <c r="G38" s="758">
        <v>622</v>
      </c>
      <c r="H38" s="758">
        <v>664</v>
      </c>
      <c r="I38" s="1310" t="s">
        <v>0</v>
      </c>
      <c r="J38" s="758">
        <v>664</v>
      </c>
      <c r="K38" s="758">
        <v>669</v>
      </c>
      <c r="L38" s="758">
        <v>690</v>
      </c>
      <c r="M38" s="758">
        <v>704</v>
      </c>
      <c r="N38" s="1316">
        <v>1007</v>
      </c>
      <c r="O38" s="1180">
        <v>1337</v>
      </c>
      <c r="R38" s="1183" t="s">
        <v>480</v>
      </c>
      <c r="S38" s="1184">
        <f>IFERROR(IF('Установка скидки'!$M$1=FALSE,B38*(1-$S$1)/'Всп лист'!$B$2,ROUNDUP(B38*(1-$S$1)/'Всп лист'!$C$3*'Всп лист'!$B$3*'Всп лист'!$B$4,0)),"-" )</f>
        <v>501</v>
      </c>
      <c r="T38" s="1185">
        <f>IFERROR(IF('Установка скидки'!$M$1=FALSE,C38*(1-$S$1)/'Всп лист'!$B$2,ROUNDUP(C38*(1-$S$1)/'Всп лист'!$C$3*'Всп лист'!$B$3*'Всп лист'!$B$4,0)),"-" )</f>
        <v>583</v>
      </c>
      <c r="U38" s="1185">
        <f>IFERROR(IF('Установка скидки'!$M$1=FALSE,D38*(1-$S$1)/'Всп лист'!$B$2,ROUNDUP(D38*(1-$S$1)/'Всп лист'!$C$3*'Всп лист'!$B$3*'Всп лист'!$B$4,0)),"-" )</f>
        <v>622</v>
      </c>
      <c r="V38" s="1185">
        <f>IFERROR(IF('Установка скидки'!$M$1=FALSE,E38*(1-$S$1)/'Всп лист'!$B$2,ROUNDUP(E38*(1-$S$1)/'Всп лист'!$C$3*'Всп лист'!$B$3*'Всп лист'!$B$4,0)),"-" )</f>
        <v>622</v>
      </c>
      <c r="W38" s="1185">
        <f>IFERROR(IF('Установка скидки'!$M$1=FALSE,F38*(1-$S$1)/'Всп лист'!$B$2,ROUNDUP(F38*(1-$S$1)/'Всп лист'!$C$3*'Всп лист'!$B$3*'Всп лист'!$B$4,0)),"-" )</f>
        <v>664</v>
      </c>
      <c r="X38" s="1185">
        <f>IFERROR(IF('Установка скидки'!$M$1=FALSE,G38*(1-$S$1)/'Всп лист'!$B$2,ROUNDUP(G38*(1-$S$1)/'Всп лист'!$C$3*'Всп лист'!$B$3*'Всп лист'!$B$4,0)),"-" )</f>
        <v>622</v>
      </c>
      <c r="Y38" s="1185">
        <f>IFERROR(IF('Установка скидки'!$M$1=FALSE,H38*(1-$S$1)/'Всп лист'!$B$2,ROUNDUP(H38*(1-$S$1)/'Всп лист'!$C$3*'Всп лист'!$B$3*'Всп лист'!$B$4,0)),"-" )</f>
        <v>664</v>
      </c>
      <c r="Z38" s="1185" t="str">
        <f>IFERROR(IF('Установка скидки'!$M$1=FALSE,I38*(1-$S$1)/'Всп лист'!$B$2,ROUNDUP(I38*(1-$S$1)/'Всп лист'!$C$3*'Всп лист'!$B$3*'Всп лист'!$B$4,0)),"-" )</f>
        <v>-</v>
      </c>
      <c r="AA38" s="1185">
        <f>IFERROR(IF('Установка скидки'!$M$1=FALSE,J38*(1-$S$1)/'Всп лист'!$B$2,ROUNDUP(J38*(1-$S$1)/'Всп лист'!$C$3*'Всп лист'!$B$3*'Всп лист'!$B$4,0)),"-" )</f>
        <v>664</v>
      </c>
      <c r="AB38" s="1185">
        <f>IFERROR(IF('Установка скидки'!$M$1=FALSE,K38*(1-$S$1)/'Всп лист'!$B$2,ROUNDUP(K38*(1-$S$1)/'Всп лист'!$C$3*'Всп лист'!$B$3*'Всп лист'!$B$4,0)),"-" )</f>
        <v>669</v>
      </c>
      <c r="AC38" s="1185">
        <f>IFERROR(IF('Установка скидки'!$M$1=FALSE,L38*(1-$S$1)/'Всп лист'!$B$2,ROUNDUP(L38*(1-$S$1)/'Всп лист'!$C$3*'Всп лист'!$B$3*'Всп лист'!$B$4,0)),"-" )</f>
        <v>690</v>
      </c>
      <c r="AD38" s="1185">
        <f>IFERROR(IF('Установка скидки'!$M$1=FALSE,M38*(1-$S$1)/'Всп лист'!$B$2,ROUNDUP(M38*(1-$S$1)/'Всп лист'!$C$3*'Всп лист'!$B$3*'Всп лист'!$B$4,0)),"-" )</f>
        <v>704</v>
      </c>
      <c r="AE38" s="1185">
        <f>IFERROR(IF('Установка скидки'!$M$1=FALSE,N38*(1-$S$1)/'Всп лист'!$B$2,ROUNDUP(N38*(1-$S$1)/'Всп лист'!$C$3*'Всп лист'!$B$3*'Всп лист'!$B$4,0)),"-" )</f>
        <v>1007</v>
      </c>
      <c r="AF38" s="1186">
        <f>IFERROR(IF('Установка скидки'!$M$1=FALSE,O38*(1-$S$1)/'Всп лист'!$B$2,ROUNDUP(O38*(1-$S$1)/'Всп лист'!$C$3*'Всп лист'!$B$3*'Всп лист'!$B$4,0)),"-" )</f>
        <v>1337</v>
      </c>
      <c r="AH38" s="238"/>
    </row>
    <row r="40" spans="1:34" ht="26.25" x14ac:dyDescent="0.25">
      <c r="A40" s="222" t="s">
        <v>47</v>
      </c>
      <c r="B40" s="222"/>
      <c r="C40" s="222"/>
      <c r="D40" s="218"/>
      <c r="E40" s="219"/>
      <c r="F40" s="222"/>
      <c r="G40" s="222"/>
      <c r="H40" s="222"/>
      <c r="J40" s="222"/>
      <c r="K40" s="222"/>
      <c r="L40" s="222"/>
      <c r="M40" s="222"/>
      <c r="N40" s="224"/>
      <c r="R40" s="389" t="s">
        <v>47</v>
      </c>
      <c r="S40" s="389"/>
      <c r="T40" s="389"/>
      <c r="U40" s="390"/>
      <c r="V40" s="391"/>
      <c r="W40" s="389"/>
      <c r="X40" s="389"/>
      <c r="Y40" s="389"/>
      <c r="Z40" s="392"/>
      <c r="AA40" s="389"/>
      <c r="AB40" s="389"/>
      <c r="AC40" s="389"/>
      <c r="AD40" s="389"/>
      <c r="AE40" s="393"/>
    </row>
    <row r="41" spans="1:34" x14ac:dyDescent="0.25">
      <c r="A41" s="228" t="s">
        <v>168</v>
      </c>
      <c r="B41" s="228"/>
      <c r="C41" s="228"/>
      <c r="D41" s="1504"/>
      <c r="E41" s="1505"/>
      <c r="F41" s="228"/>
      <c r="G41" s="228"/>
      <c r="H41" s="228"/>
      <c r="J41" s="86"/>
      <c r="K41" s="86"/>
      <c r="L41" s="86"/>
      <c r="M41" s="86"/>
      <c r="N41" s="127"/>
      <c r="R41" s="394" t="s">
        <v>168</v>
      </c>
      <c r="S41" s="394"/>
      <c r="T41" s="394"/>
      <c r="U41" s="1511"/>
      <c r="V41" s="1512"/>
      <c r="W41" s="394"/>
      <c r="X41" s="394"/>
      <c r="Y41" s="394"/>
      <c r="Z41" s="392"/>
      <c r="AA41" s="395"/>
      <c r="AB41" s="395"/>
      <c r="AC41" s="395"/>
      <c r="AD41" s="395"/>
      <c r="AE41" s="396"/>
    </row>
    <row r="42" spans="1:34" x14ac:dyDescent="0.25">
      <c r="A42" s="231" t="s">
        <v>171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R42" s="397"/>
      <c r="S42" s="395"/>
      <c r="T42" s="395"/>
      <c r="U42" s="395"/>
      <c r="V42" s="395"/>
      <c r="W42" s="395"/>
      <c r="X42" s="395"/>
      <c r="Y42" s="395"/>
      <c r="Z42" s="395"/>
      <c r="AA42" s="395"/>
      <c r="AB42" s="395"/>
      <c r="AC42" s="395"/>
      <c r="AD42" s="395"/>
      <c r="AE42" s="395"/>
    </row>
    <row r="43" spans="1:34" x14ac:dyDescent="0.25">
      <c r="A43" s="232" t="s">
        <v>20</v>
      </c>
      <c r="B43" s="232"/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R43" s="398" t="s">
        <v>20</v>
      </c>
      <c r="S43" s="398"/>
      <c r="T43" s="398"/>
      <c r="U43" s="398"/>
      <c r="V43" s="398"/>
      <c r="W43" s="398"/>
      <c r="X43" s="398"/>
      <c r="Y43" s="398"/>
      <c r="Z43" s="398"/>
      <c r="AA43" s="398"/>
      <c r="AB43" s="398"/>
      <c r="AC43" s="398"/>
      <c r="AD43" s="398"/>
      <c r="AE43" s="398"/>
    </row>
    <row r="44" spans="1:34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R44" s="395"/>
      <c r="S44" s="395"/>
      <c r="T44" s="395"/>
      <c r="U44" s="395"/>
      <c r="V44" s="395"/>
      <c r="W44" s="395"/>
      <c r="X44" s="395"/>
      <c r="Y44" s="395"/>
      <c r="Z44" s="395"/>
      <c r="AA44" s="395"/>
      <c r="AB44" s="395"/>
      <c r="AC44" s="395"/>
      <c r="AD44" s="395"/>
      <c r="AE44" s="395"/>
    </row>
    <row r="45" spans="1:34" x14ac:dyDescent="0.25">
      <c r="A45" s="233" t="s">
        <v>12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R45" s="399" t="s">
        <v>12</v>
      </c>
      <c r="S45" s="395"/>
      <c r="T45" s="395"/>
      <c r="U45" s="395"/>
      <c r="V45" s="395"/>
      <c r="W45" s="395"/>
      <c r="X45" s="395"/>
      <c r="Y45" s="395"/>
      <c r="Z45" s="395"/>
      <c r="AA45" s="395"/>
      <c r="AB45" s="395"/>
      <c r="AC45" s="395"/>
      <c r="AD45" s="395"/>
      <c r="AE45" s="395"/>
    </row>
    <row r="46" spans="1:34" x14ac:dyDescent="0.25">
      <c r="A46" s="233" t="s">
        <v>14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R46" s="399" t="s">
        <v>14</v>
      </c>
      <c r="S46" s="395"/>
      <c r="T46" s="395"/>
      <c r="U46" s="395"/>
      <c r="V46" s="395"/>
      <c r="W46" s="395"/>
      <c r="X46" s="395"/>
      <c r="Y46" s="395"/>
      <c r="Z46" s="395"/>
      <c r="AA46" s="395"/>
      <c r="AB46" s="395"/>
      <c r="AC46" s="395"/>
      <c r="AD46" s="395"/>
      <c r="AE46" s="395"/>
    </row>
    <row r="47" spans="1:34" x14ac:dyDescent="0.25">
      <c r="A47" s="233" t="s">
        <v>15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R47" s="399" t="s">
        <v>15</v>
      </c>
      <c r="S47" s="395"/>
      <c r="T47" s="395"/>
      <c r="U47" s="395"/>
      <c r="V47" s="395"/>
      <c r="W47" s="395"/>
      <c r="X47" s="395"/>
      <c r="Y47" s="395"/>
      <c r="Z47" s="395"/>
      <c r="AA47" s="395"/>
      <c r="AB47" s="395"/>
      <c r="AC47" s="395"/>
      <c r="AD47" s="395"/>
      <c r="AE47" s="395"/>
    </row>
    <row r="48" spans="1:34" x14ac:dyDescent="0.25">
      <c r="A48" s="233" t="s">
        <v>16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R48" s="399" t="s">
        <v>16</v>
      </c>
      <c r="S48" s="395"/>
      <c r="T48" s="395"/>
      <c r="U48" s="395"/>
      <c r="V48" s="395"/>
      <c r="W48" s="395"/>
      <c r="X48" s="395"/>
      <c r="Y48" s="395"/>
      <c r="Z48" s="395"/>
      <c r="AA48" s="395"/>
      <c r="AB48" s="395"/>
      <c r="AC48" s="395"/>
      <c r="AD48" s="395"/>
      <c r="AE48" s="395"/>
    </row>
    <row r="49" spans="1:31" x14ac:dyDescent="0.25">
      <c r="A49" s="1508" t="s">
        <v>17</v>
      </c>
      <c r="B49" s="1508"/>
      <c r="C49" s="1508"/>
      <c r="D49" s="1508"/>
      <c r="E49" s="1508"/>
      <c r="F49" s="1508"/>
      <c r="G49" s="1508"/>
      <c r="H49" s="1508"/>
      <c r="I49" s="1508"/>
      <c r="J49" s="1508"/>
      <c r="K49" s="1508"/>
      <c r="L49" s="1508"/>
      <c r="M49" s="1508"/>
      <c r="N49" s="1508"/>
      <c r="R49" s="1513" t="s">
        <v>17</v>
      </c>
      <c r="S49" s="1513"/>
      <c r="T49" s="1513"/>
      <c r="U49" s="1513"/>
      <c r="V49" s="1513"/>
      <c r="W49" s="1513"/>
      <c r="X49" s="1513"/>
      <c r="Y49" s="1513"/>
      <c r="Z49" s="1513"/>
      <c r="AA49" s="1513"/>
      <c r="AB49" s="1513"/>
      <c r="AC49" s="1513"/>
      <c r="AD49" s="1513"/>
      <c r="AE49" s="1513"/>
    </row>
    <row r="50" spans="1:31" ht="28.5" customHeight="1" x14ac:dyDescent="0.25">
      <c r="A50" s="1391" t="s">
        <v>34</v>
      </c>
      <c r="B50" s="1391"/>
      <c r="C50" s="1391"/>
      <c r="D50" s="1391"/>
      <c r="E50" s="1391"/>
      <c r="F50" s="1391"/>
      <c r="G50" s="1391"/>
      <c r="H50" s="1391"/>
      <c r="I50" s="1391"/>
      <c r="J50" s="1391"/>
      <c r="K50" s="1391"/>
      <c r="L50" s="1391"/>
      <c r="M50" s="1391"/>
      <c r="N50" s="1391"/>
      <c r="R50" s="1509" t="s">
        <v>34</v>
      </c>
      <c r="S50" s="1509"/>
      <c r="T50" s="1509"/>
      <c r="U50" s="1509"/>
      <c r="V50" s="1509"/>
      <c r="W50" s="1509"/>
      <c r="X50" s="1509"/>
      <c r="Y50" s="1509"/>
      <c r="Z50" s="1509"/>
      <c r="AA50" s="1509"/>
      <c r="AB50" s="1509"/>
      <c r="AC50" s="1509"/>
      <c r="AD50" s="1509"/>
      <c r="AE50" s="1509"/>
    </row>
    <row r="51" spans="1:3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</row>
    <row r="52" spans="1:3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</row>
    <row r="53" spans="1:3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</row>
    <row r="54" spans="1:31" x14ac:dyDescent="0.25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</row>
    <row r="55" spans="1:31" x14ac:dyDescent="0.25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</row>
    <row r="56" spans="1:3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</row>
    <row r="57" spans="1:3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</row>
    <row r="58" spans="1:3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</row>
  </sheetData>
  <sheetProtection algorithmName="SHA-512" hashValue="Dn7JsYxkK8zHdsKLlneeGZI52V+4JOfurpSHPrJX0kpW0wVJFzK4Y5O4avflGWm5AOQsWhk25NGvhF29KSPMhw==" saltValue="igLjO2+ZbsIa93Z1TQpj5w==" spinCount="100000" sheet="1" objects="1" scenarios="1"/>
  <protectedRanges>
    <protectedRange sqref="D40:E41 U40:V41" name="Диапазон1_2_2_1_1_1"/>
  </protectedRanges>
  <mergeCells count="7">
    <mergeCell ref="A50:N50"/>
    <mergeCell ref="R50:AE50"/>
    <mergeCell ref="A5:O5"/>
    <mergeCell ref="D41:E41"/>
    <mergeCell ref="U41:V41"/>
    <mergeCell ref="A49:N49"/>
    <mergeCell ref="R49:AE49"/>
  </mergeCells>
  <pageMargins left="0.70866141732283472" right="7.874015748031496E-2" top="0.15748031496062992" bottom="7.874015748031496E-2" header="0.31496062992125984" footer="0.31496062992125984"/>
  <pageSetup paperSize="9" scale="5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Y42"/>
  <sheetViews>
    <sheetView showGridLines="0" zoomScale="80" zoomScaleNormal="80" workbookViewId="0">
      <pane ySplit="6" topLeftCell="A7" activePane="bottomLeft" state="frozen"/>
      <selection activeCell="H1" sqref="H1"/>
      <selection pane="bottomLeft" activeCell="L11" sqref="L11"/>
    </sheetView>
  </sheetViews>
  <sheetFormatPr defaultColWidth="9.140625" defaultRowHeight="15" outlineLevelCol="1" x14ac:dyDescent="0.25"/>
  <cols>
    <col min="1" max="1" width="60.140625" style="540" hidden="1" customWidth="1" outlineLevel="1"/>
    <col min="2" max="2" width="14.5703125" style="540" hidden="1" customWidth="1" outlineLevel="1"/>
    <col min="3" max="3" width="18.85546875" style="540" hidden="1" customWidth="1" outlineLevel="1"/>
    <col min="4" max="6" width="10.42578125" style="540" hidden="1" customWidth="1" outlineLevel="1"/>
    <col min="7" max="7" width="2.85546875" style="540" hidden="1" customWidth="1" outlineLevel="1"/>
    <col min="8" max="8" width="3.5703125" style="540" customWidth="1" collapsed="1"/>
    <col min="9" max="9" width="67.85546875" style="540" customWidth="1"/>
    <col min="10" max="10" width="12.7109375" style="540" customWidth="1"/>
    <col min="11" max="11" width="13.28515625" style="540" customWidth="1"/>
    <col min="12" max="12" width="12.5703125" style="540" customWidth="1"/>
    <col min="13" max="22" width="9.7109375" style="540" bestFit="1" customWidth="1"/>
    <col min="23" max="23" width="10.140625" style="540" bestFit="1" customWidth="1"/>
    <col min="24" max="16384" width="9.140625" style="540"/>
  </cols>
  <sheetData>
    <row r="1" spans="1:25" ht="21.75" customHeight="1" x14ac:dyDescent="0.3">
      <c r="I1" s="82" t="s">
        <v>139</v>
      </c>
      <c r="J1" s="83">
        <f>'Установка скидки'!G11</f>
        <v>0</v>
      </c>
      <c r="L1" s="639" t="str">
        <f>IF('Установка скидки'!$M$1=FALSE,'Всп лист'!$A$7,'Всп лист'!$A$8)</f>
        <v>Цены указаны в руб. с НДС</v>
      </c>
    </row>
    <row r="5" spans="1:25" ht="31.5" customHeight="1" thickBot="1" x14ac:dyDescent="0.4">
      <c r="A5" s="234" t="s">
        <v>169</v>
      </c>
      <c r="B5" s="234"/>
      <c r="C5" s="234"/>
      <c r="D5" s="234"/>
      <c r="E5" s="234"/>
      <c r="F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</row>
    <row r="6" spans="1:25" s="541" customFormat="1" ht="30.6" customHeight="1" thickBot="1" x14ac:dyDescent="0.3">
      <c r="A6" s="1062" t="s">
        <v>585</v>
      </c>
      <c r="B6" s="1063">
        <v>115</v>
      </c>
      <c r="C6" s="1064">
        <v>150</v>
      </c>
      <c r="D6" s="540"/>
      <c r="E6" s="540"/>
      <c r="F6" s="540"/>
      <c r="I6" s="482" t="s">
        <v>170</v>
      </c>
      <c r="J6" s="627">
        <v>115</v>
      </c>
      <c r="K6" s="628">
        <v>150</v>
      </c>
    </row>
    <row r="7" spans="1:25" ht="22.5" customHeight="1" x14ac:dyDescent="0.25">
      <c r="A7" s="1065" t="s">
        <v>526</v>
      </c>
      <c r="B7" s="1317" t="s">
        <v>0</v>
      </c>
      <c r="C7" s="704">
        <v>1279</v>
      </c>
      <c r="I7" s="584" t="s">
        <v>526</v>
      </c>
      <c r="J7" s="629" t="str">
        <f>IFERROR(IF('Установка скидки'!$M$1=FALSE,B7*(1-$J$1)/'Всп лист'!$B$2,ROUNDUP(B7*(1-$J$1)/'Всп лист'!$C$3*'Всп лист'!$B$3*'Всп лист'!$B$4,0)),"-" )</f>
        <v>-</v>
      </c>
      <c r="K7" s="630">
        <f>IFERROR(IF('Установка скидки'!$M$1=FALSE,C7*(1-$J$1)/'Всп лист'!$B$2,ROUNDUP(C7*(1-$J$1)/'Всп лист'!$C$3*'Всп лист'!$B$3*'Всп лист'!$B$4,0)),"-" )</f>
        <v>1279</v>
      </c>
      <c r="L7" s="541"/>
      <c r="M7" s="541"/>
      <c r="N7" s="541"/>
      <c r="O7" s="541"/>
      <c r="P7" s="541"/>
      <c r="Q7" s="541"/>
      <c r="R7" s="541"/>
      <c r="S7" s="541"/>
      <c r="T7" s="541"/>
      <c r="U7" s="541"/>
      <c r="V7" s="541"/>
      <c r="W7" s="541"/>
      <c r="Y7" s="542"/>
    </row>
    <row r="8" spans="1:25" ht="22.5" customHeight="1" x14ac:dyDescent="0.25">
      <c r="A8" s="1066" t="s">
        <v>527</v>
      </c>
      <c r="B8" s="1318" t="s">
        <v>0</v>
      </c>
      <c r="C8" s="705">
        <v>1669</v>
      </c>
      <c r="I8" s="583" t="s">
        <v>527</v>
      </c>
      <c r="J8" s="631" t="str">
        <f>IFERROR(IF('Установка скидки'!$M$1=FALSE,B8*(1-$J$1)/'Всп лист'!$B$2,ROUNDUP(B8*(1-$J$1)/'Всп лист'!$C$3*'Всп лист'!$B$3*'Всп лист'!$B$4,0)),"-" )</f>
        <v>-</v>
      </c>
      <c r="K8" s="632">
        <f>IFERROR(IF('Установка скидки'!$M$1=FALSE,C8*(1-$J$1)/'Всп лист'!$B$2,ROUNDUP(C8*(1-$J$1)/'Всп лист'!$C$3*'Всп лист'!$B$3*'Всп лист'!$B$4,0)),"-" )</f>
        <v>1669</v>
      </c>
      <c r="L8" s="541"/>
      <c r="M8" s="541"/>
      <c r="N8" s="541"/>
      <c r="O8" s="541"/>
      <c r="P8" s="541"/>
      <c r="Q8" s="541"/>
      <c r="R8" s="541"/>
      <c r="S8" s="541"/>
      <c r="T8" s="541"/>
      <c r="U8" s="541"/>
      <c r="V8" s="541"/>
      <c r="W8" s="541"/>
      <c r="Y8" s="542"/>
    </row>
    <row r="9" spans="1:25" ht="22.5" customHeight="1" x14ac:dyDescent="0.25">
      <c r="A9" s="1067" t="s">
        <v>529</v>
      </c>
      <c r="B9" s="1317" t="s">
        <v>0</v>
      </c>
      <c r="C9" s="704">
        <v>2595</v>
      </c>
      <c r="I9" s="582" t="s">
        <v>529</v>
      </c>
      <c r="J9" s="633" t="str">
        <f>IFERROR(IF('Установка скидки'!$M$1=FALSE,B9*(1-$J$1)/'Всп лист'!$B$2,ROUNDUP(B9*(1-$J$1)/'Всп лист'!$C$3*'Всп лист'!$B$3*'Всп лист'!$B$4,0)),"-" )</f>
        <v>-</v>
      </c>
      <c r="K9" s="634">
        <f>IFERROR(IF('Установка скидки'!$M$1=FALSE,C9*(1-$J$1)/'Всп лист'!$B$2,ROUNDUP(C9*(1-$J$1)/'Всп лист'!$C$3*'Всп лист'!$B$3*'Всп лист'!$B$4,0)),"-" )</f>
        <v>2595</v>
      </c>
      <c r="L9" s="541"/>
      <c r="M9" s="541"/>
      <c r="N9" s="541"/>
      <c r="O9" s="541"/>
      <c r="P9" s="541"/>
      <c r="Q9" s="541"/>
      <c r="R9" s="541"/>
      <c r="S9" s="541"/>
      <c r="T9" s="541"/>
      <c r="U9" s="541"/>
      <c r="V9" s="541"/>
      <c r="W9" s="541"/>
      <c r="Y9" s="542"/>
    </row>
    <row r="10" spans="1:25" ht="22.5" customHeight="1" x14ac:dyDescent="0.25">
      <c r="A10" s="1068" t="s">
        <v>570</v>
      </c>
      <c r="B10" s="706">
        <v>658</v>
      </c>
      <c r="C10" s="1319" t="s">
        <v>0</v>
      </c>
      <c r="I10" s="583" t="s">
        <v>570</v>
      </c>
      <c r="J10" s="631">
        <f>IFERROR(IF('Установка скидки'!$M$1=FALSE,B10*(1-$J$1)/'Всп лист'!$B$2,ROUNDUP(B10*(1-$J$1)/'Всп лист'!$C$3*'Всп лист'!$B$3*'Всп лист'!$B$4,0)),"-" )</f>
        <v>658</v>
      </c>
      <c r="K10" s="632" t="str">
        <f>IFERROR(IF('Установка скидки'!$M$1=FALSE,C10*(1-$J$1)/'Всп лист'!$B$2,ROUNDUP(C10*(1-$J$1)/'Всп лист'!$C$3*'Всп лист'!$B$3*'Всп лист'!$B$4,0)),"-" )</f>
        <v>-</v>
      </c>
      <c r="L10" s="541"/>
      <c r="M10" s="541"/>
      <c r="N10" s="541"/>
      <c r="O10" s="541"/>
      <c r="P10" s="541"/>
      <c r="Q10" s="541"/>
      <c r="R10" s="541"/>
      <c r="S10" s="541"/>
      <c r="T10" s="541"/>
      <c r="U10" s="541"/>
      <c r="V10" s="541"/>
      <c r="W10" s="541"/>
      <c r="Y10" s="542"/>
    </row>
    <row r="11" spans="1:25" ht="22.5" customHeight="1" x14ac:dyDescent="0.25">
      <c r="A11" s="1065" t="s">
        <v>600</v>
      </c>
      <c r="B11" s="900">
        <v>414</v>
      </c>
      <c r="C11" s="1320"/>
      <c r="I11" s="582" t="s">
        <v>600</v>
      </c>
      <c r="J11" s="633">
        <f>IFERROR(IF('Установка скидки'!$M$1=FALSE,B11*(1-$J$1)/'Всп лист'!$B$2,ROUNDUP(B11*(1-$J$1)/'Всп лист'!$C$3*'Всп лист'!$B$3*'Всп лист'!$B$4,0)),"-" )</f>
        <v>414</v>
      </c>
      <c r="K11" s="634"/>
      <c r="L11" s="541"/>
      <c r="M11" s="541"/>
      <c r="N11" s="541"/>
      <c r="O11" s="541"/>
      <c r="P11" s="541"/>
      <c r="Q11" s="541"/>
      <c r="R11" s="541"/>
      <c r="S11" s="541"/>
      <c r="T11" s="541"/>
      <c r="U11" s="541"/>
      <c r="V11" s="541"/>
      <c r="W11" s="541"/>
      <c r="Y11" s="542"/>
    </row>
    <row r="12" spans="1:25" ht="22.5" customHeight="1" x14ac:dyDescent="0.25">
      <c r="A12" s="1065" t="s">
        <v>528</v>
      </c>
      <c r="B12" s="707">
        <v>1879</v>
      </c>
      <c r="C12" s="704">
        <v>2460</v>
      </c>
      <c r="I12" s="583" t="s">
        <v>528</v>
      </c>
      <c r="J12" s="631">
        <f>IFERROR(IF('Установка скидки'!$M$1=FALSE,B12*(1-$J$1)/'Всп лист'!$B$2,ROUNDUP(B12*(1-$J$1)/'Всп лист'!$C$3*'Всп лист'!$B$3*'Всп лист'!$B$4,0)),"-" )</f>
        <v>1879</v>
      </c>
      <c r="K12" s="632">
        <f>IFERROR(IF('Установка скидки'!$M$1=FALSE,C12*(1-$J$1)/'Всп лист'!$B$2,ROUNDUP(C12*(1-$J$1)/'Всп лист'!$C$3*'Всп лист'!$B$3*'Всп лист'!$B$4,0)),"-" )</f>
        <v>2460</v>
      </c>
      <c r="L12" s="541"/>
      <c r="M12" s="541"/>
      <c r="N12" s="541"/>
      <c r="O12" s="541"/>
      <c r="P12" s="541"/>
      <c r="Q12" s="541"/>
      <c r="R12" s="541"/>
      <c r="S12" s="541"/>
      <c r="T12" s="541"/>
      <c r="U12" s="541"/>
      <c r="V12" s="541"/>
      <c r="W12" s="541"/>
      <c r="Y12" s="542"/>
    </row>
    <row r="13" spans="1:25" ht="22.5" customHeight="1" thickBot="1" x14ac:dyDescent="0.3">
      <c r="A13" s="1069" t="s">
        <v>525</v>
      </c>
      <c r="B13" s="901">
        <v>1326</v>
      </c>
      <c r="C13" s="708">
        <v>1737</v>
      </c>
      <c r="I13" s="1072" t="s">
        <v>525</v>
      </c>
      <c r="J13" s="1073">
        <f>IFERROR(IF('Установка скидки'!$M$1=FALSE,B13*(1-$J$1)/'Всп лист'!$B$2,ROUNDUP(B13*(1-$J$1)/'Всп лист'!$C$3*'Всп лист'!$B$3*'Всп лист'!$B$4,0)),"-" )</f>
        <v>1326</v>
      </c>
      <c r="K13" s="1074">
        <f>IFERROR(IF('Установка скидки'!$M$1=FALSE,C13*(1-$J$1)/'Всп лист'!$B$2,ROUNDUP(C13*(1-$J$1)/'Всп лист'!$C$3*'Всп лист'!$B$3*'Всп лист'!$B$4,0)),"-" )</f>
        <v>1737</v>
      </c>
      <c r="L13" s="541"/>
      <c r="M13" s="541"/>
      <c r="N13" s="541"/>
      <c r="O13" s="541"/>
      <c r="P13" s="541"/>
      <c r="Q13" s="541"/>
      <c r="R13" s="541"/>
      <c r="S13" s="541"/>
      <c r="T13" s="541"/>
      <c r="U13" s="541"/>
      <c r="V13" s="541"/>
      <c r="W13" s="541"/>
      <c r="Y13" s="542"/>
    </row>
    <row r="14" spans="1:25" s="573" customFormat="1" ht="22.5" customHeight="1" x14ac:dyDescent="0.25">
      <c r="A14" s="571"/>
      <c r="B14" s="571"/>
      <c r="C14" s="572"/>
      <c r="I14" s="574"/>
      <c r="J14" s="575"/>
      <c r="K14" s="575"/>
      <c r="L14" s="576"/>
      <c r="M14" s="576"/>
      <c r="N14" s="576"/>
      <c r="O14" s="576"/>
      <c r="P14" s="576"/>
      <c r="Q14" s="576"/>
      <c r="R14" s="576"/>
      <c r="S14" s="576"/>
      <c r="T14" s="576"/>
      <c r="U14" s="576"/>
      <c r="V14" s="576"/>
      <c r="W14" s="576"/>
      <c r="Y14" s="577"/>
    </row>
    <row r="15" spans="1:25" s="573" customFormat="1" ht="22.5" customHeight="1" x14ac:dyDescent="0.25">
      <c r="A15" s="571"/>
      <c r="B15" s="571"/>
      <c r="C15" s="572"/>
      <c r="I15" s="574"/>
      <c r="J15" s="575"/>
      <c r="K15" s="575"/>
      <c r="L15" s="576"/>
      <c r="M15" s="576"/>
      <c r="N15" s="576"/>
      <c r="O15" s="576"/>
      <c r="P15" s="576"/>
      <c r="Q15" s="576"/>
      <c r="R15" s="576"/>
      <c r="S15" s="576"/>
      <c r="T15" s="576"/>
      <c r="U15" s="576"/>
      <c r="V15" s="576"/>
      <c r="W15" s="576"/>
      <c r="Y15" s="577"/>
    </row>
    <row r="16" spans="1:25" s="573" customFormat="1" ht="15" customHeight="1" thickBot="1" x14ac:dyDescent="0.3">
      <c r="A16" s="571"/>
      <c r="B16" s="571"/>
      <c r="C16" s="572"/>
      <c r="I16" s="574"/>
      <c r="J16" s="575"/>
      <c r="K16" s="575"/>
      <c r="L16" s="576"/>
      <c r="M16" s="576"/>
      <c r="N16" s="576"/>
      <c r="O16" s="576"/>
      <c r="P16" s="576"/>
      <c r="Q16" s="576"/>
      <c r="R16" s="576"/>
      <c r="S16" s="576"/>
      <c r="T16" s="576"/>
      <c r="U16" s="576"/>
      <c r="V16" s="576"/>
      <c r="W16" s="576"/>
      <c r="Y16" s="577"/>
    </row>
    <row r="17" spans="1:25" s="573" customFormat="1" ht="35.25" customHeight="1" thickBot="1" x14ac:dyDescent="0.3">
      <c r="A17" s="1062" t="s">
        <v>585</v>
      </c>
      <c r="B17" s="1062" t="s">
        <v>205</v>
      </c>
      <c r="C17" s="1070" t="s">
        <v>6</v>
      </c>
      <c r="I17" s="482" t="s">
        <v>170</v>
      </c>
      <c r="J17" s="627" t="s">
        <v>205</v>
      </c>
      <c r="K17" s="628" t="s">
        <v>6</v>
      </c>
      <c r="L17" s="576"/>
      <c r="M17" s="576"/>
      <c r="N17" s="576"/>
      <c r="O17" s="576"/>
      <c r="P17" s="576"/>
      <c r="Q17" s="576"/>
      <c r="R17" s="576"/>
      <c r="S17" s="576"/>
      <c r="T17" s="576"/>
      <c r="U17" s="576"/>
      <c r="V17" s="576"/>
      <c r="W17" s="576"/>
      <c r="Y17" s="577"/>
    </row>
    <row r="18" spans="1:25" ht="22.5" customHeight="1" x14ac:dyDescent="0.25">
      <c r="A18" s="1065" t="s">
        <v>457</v>
      </c>
      <c r="B18" s="902">
        <v>1380</v>
      </c>
      <c r="C18" s="903">
        <v>1548</v>
      </c>
      <c r="I18" s="1075" t="s">
        <v>457</v>
      </c>
      <c r="J18" s="1076">
        <f>IFERROR(IF('Установка скидки'!$M$1=FALSE,B18*(1-$J$1)/'Всп лист'!$B$2,ROUNDUP(B18*(1-$J$1)/'Всп лист'!$C$3*'Всп лист'!$B$3*'Всп лист'!$B$4,0)),"-" )</f>
        <v>1380</v>
      </c>
      <c r="K18" s="1077">
        <f>IFERROR(IF('Установка скидки'!$M$1=FALSE,C18*(1-$J$1)/'Всп лист'!$B$2,ROUNDUP(C18*(1-$J$1)/'Всп лист'!$C$3*'Всп лист'!$B$3*'Всп лист'!$B$4,0)),"-" )</f>
        <v>1548</v>
      </c>
      <c r="L18" s="541"/>
      <c r="M18" s="541"/>
      <c r="N18" s="541"/>
      <c r="O18" s="541"/>
      <c r="P18" s="541"/>
      <c r="Q18" s="541"/>
      <c r="R18" s="541"/>
      <c r="S18" s="541"/>
      <c r="T18" s="541"/>
      <c r="U18" s="541"/>
      <c r="V18" s="541"/>
      <c r="W18" s="541"/>
      <c r="Y18" s="542"/>
    </row>
    <row r="19" spans="1:25" ht="22.5" customHeight="1" x14ac:dyDescent="0.25">
      <c r="A19" s="1068" t="s">
        <v>586</v>
      </c>
      <c r="B19" s="904">
        <v>1659</v>
      </c>
      <c r="C19" s="705">
        <v>1870</v>
      </c>
      <c r="I19" s="583" t="s">
        <v>523</v>
      </c>
      <c r="J19" s="631">
        <f>IFERROR(IF('Установка скидки'!$M$1=FALSE,B19*(1-$J$1)/'Всп лист'!$B$2,ROUNDUP(B19*(1-$J$1)/'Всп лист'!$C$3*'Всп лист'!$B$3*'Всп лист'!$B$4,0)),"-" )</f>
        <v>1659</v>
      </c>
      <c r="K19" s="632">
        <f>IFERROR(IF('Установка скидки'!$M$1=FALSE,C19*(1-$J$1)/'Всп лист'!$B$2,ROUNDUP(C19*(1-$J$1)/'Всп лист'!$C$3*'Всп лист'!$B$3*'Всп лист'!$B$4,0)),"-" )</f>
        <v>1870</v>
      </c>
      <c r="L19" s="541"/>
      <c r="M19" s="541"/>
      <c r="N19" s="541"/>
      <c r="O19" s="541"/>
      <c r="P19" s="541"/>
      <c r="Q19" s="541"/>
      <c r="R19" s="541"/>
      <c r="S19" s="541"/>
      <c r="T19" s="541"/>
      <c r="U19" s="541"/>
      <c r="V19" s="541"/>
      <c r="W19" s="541"/>
      <c r="Y19" s="542"/>
    </row>
    <row r="20" spans="1:25" ht="22.5" customHeight="1" x14ac:dyDescent="0.25">
      <c r="A20" s="1067" t="s">
        <v>571</v>
      </c>
      <c r="B20" s="905">
        <v>5062</v>
      </c>
      <c r="C20" s="1321" t="s">
        <v>0</v>
      </c>
      <c r="I20" s="582" t="s">
        <v>571</v>
      </c>
      <c r="J20" s="633">
        <f>IFERROR(IF('Установка скидки'!$M$1=FALSE,B20*(1-$J$1)/'Всп лист'!$B$2,ROUNDUP(B20*(1-$J$1)/'Всп лист'!$C$3*'Всп лист'!$B$3*'Всп лист'!$B$4,0)),"-" )</f>
        <v>5062</v>
      </c>
      <c r="K20" s="634" t="str">
        <f>IFERROR(IF('Установка скидки'!$M$1=FALSE,C20*(1-$J$1)/'Всп лист'!$B$2,ROUNDUP(C20*(1-$J$1)/'Всп лист'!$C$3*'Всп лист'!$B$3*'Всп лист'!$B$4,0)),"-" )</f>
        <v>-</v>
      </c>
      <c r="L20" s="541"/>
      <c r="M20" s="541"/>
      <c r="N20" s="541"/>
      <c r="O20" s="541"/>
      <c r="P20" s="541"/>
      <c r="Q20" s="541"/>
      <c r="R20" s="541"/>
      <c r="S20" s="541"/>
      <c r="T20" s="541"/>
      <c r="U20" s="541"/>
      <c r="V20" s="541"/>
      <c r="W20" s="541"/>
      <c r="Y20" s="542"/>
    </row>
    <row r="21" spans="1:25" ht="22.5" customHeight="1" x14ac:dyDescent="0.25">
      <c r="A21" s="1065" t="s">
        <v>569</v>
      </c>
      <c r="B21" s="707">
        <v>4952</v>
      </c>
      <c r="C21" s="1320" t="s">
        <v>0</v>
      </c>
      <c r="I21" s="583" t="s">
        <v>569</v>
      </c>
      <c r="J21" s="631">
        <f>IFERROR(IF('Установка скидки'!$M$1=FALSE,B21*(1-$J$1)/'Всп лист'!$B$2,ROUNDUP(B21*(1-$J$1)/'Всп лист'!$C$3*'Всп лист'!$B$3*'Всп лист'!$B$4,0)),"-" )</f>
        <v>4952</v>
      </c>
      <c r="K21" s="632" t="str">
        <f>IFERROR(IF('Установка скидки'!$M$1=FALSE,C21*(1-$J$1)/'Всп лист'!$B$2,ROUNDUP(C21*(1-$J$1)/'Всп лист'!$C$3*'Всп лист'!$B$3*'Всп лист'!$B$4,0)),"-" )</f>
        <v>-</v>
      </c>
      <c r="L21" s="541"/>
      <c r="M21" s="541"/>
      <c r="N21" s="541"/>
      <c r="O21" s="541"/>
      <c r="P21" s="541"/>
      <c r="Q21" s="541"/>
      <c r="R21" s="541"/>
      <c r="S21" s="541"/>
      <c r="T21" s="541"/>
      <c r="U21" s="541"/>
      <c r="V21" s="541"/>
      <c r="W21" s="541"/>
      <c r="Y21" s="542"/>
    </row>
    <row r="22" spans="1:25" ht="22.5" customHeight="1" thickBot="1" x14ac:dyDescent="0.3">
      <c r="A22" s="1071" t="s">
        <v>524</v>
      </c>
      <c r="B22" s="901">
        <v>7073</v>
      </c>
      <c r="C22" s="708">
        <v>7510</v>
      </c>
      <c r="I22" s="1078" t="s">
        <v>524</v>
      </c>
      <c r="J22" s="1079">
        <f>IFERROR(IF('Установка скидки'!$M$1=FALSE,B22*(1-$J$1)/'Всп лист'!$B$2,ROUNDUP(B22*(1-$J$1)/'Всп лист'!$C$3*'Всп лист'!$B$3*'Всп лист'!$B$4,0)),"-" )</f>
        <v>7073</v>
      </c>
      <c r="K22" s="1080">
        <f>IFERROR(IF('Установка скидки'!$M$1=FALSE,C22*(1-$J$1)/'Всп лист'!$B$2,ROUNDUP(C22*(1-$J$1)/'Всп лист'!$C$3*'Всп лист'!$B$3*'Всп лист'!$B$4,0)),"-" )</f>
        <v>7510</v>
      </c>
      <c r="L22" s="541"/>
      <c r="M22" s="541"/>
      <c r="N22" s="541"/>
      <c r="O22" s="541"/>
      <c r="P22" s="541"/>
      <c r="Q22" s="541"/>
      <c r="R22" s="541"/>
      <c r="S22" s="541"/>
      <c r="T22" s="541"/>
      <c r="U22" s="541"/>
      <c r="V22" s="541"/>
      <c r="W22" s="541"/>
      <c r="Y22" s="542"/>
    </row>
    <row r="23" spans="1:25" ht="22.5" customHeight="1" x14ac:dyDescent="0.25">
      <c r="J23" s="541"/>
      <c r="K23" s="541"/>
      <c r="L23" s="541"/>
      <c r="M23" s="541"/>
      <c r="N23" s="541"/>
      <c r="O23" s="541"/>
      <c r="P23" s="541"/>
      <c r="Q23" s="541"/>
      <c r="R23" s="541"/>
      <c r="S23" s="541"/>
      <c r="T23" s="541"/>
      <c r="U23" s="541"/>
      <c r="V23" s="541"/>
      <c r="W23" s="541"/>
      <c r="Y23" s="542"/>
    </row>
    <row r="25" spans="1:25" ht="22.5" customHeight="1" x14ac:dyDescent="0.25">
      <c r="A25" s="222" t="s">
        <v>47</v>
      </c>
      <c r="B25" s="222"/>
      <c r="C25" s="222"/>
      <c r="D25" s="222"/>
      <c r="E25" s="218"/>
      <c r="I25" s="389" t="s">
        <v>47</v>
      </c>
      <c r="J25" s="389"/>
      <c r="K25" s="390"/>
      <c r="L25" s="391"/>
      <c r="N25" s="389"/>
      <c r="Q25" s="543"/>
      <c r="R25" s="389"/>
      <c r="S25" s="389"/>
      <c r="T25" s="389"/>
      <c r="U25" s="389"/>
      <c r="V25" s="393"/>
    </row>
    <row r="26" spans="1:25" ht="21.75" customHeight="1" x14ac:dyDescent="0.25">
      <c r="A26" s="231" t="s">
        <v>171</v>
      </c>
      <c r="B26" s="231"/>
      <c r="C26" s="86"/>
      <c r="D26" s="86"/>
      <c r="E26" s="86"/>
      <c r="I26" s="394" t="s">
        <v>530</v>
      </c>
      <c r="J26" s="395"/>
      <c r="K26" s="1514"/>
      <c r="L26" s="1514"/>
      <c r="N26" s="395"/>
      <c r="Q26" s="395"/>
      <c r="R26" s="395"/>
      <c r="S26" s="395"/>
      <c r="T26" s="395"/>
      <c r="U26" s="395"/>
      <c r="V26" s="395"/>
    </row>
    <row r="27" spans="1:25" ht="21.75" customHeight="1" x14ac:dyDescent="0.25">
      <c r="A27" s="231"/>
      <c r="B27" s="231"/>
      <c r="C27" s="86"/>
      <c r="D27" s="86"/>
      <c r="E27" s="86"/>
      <c r="I27" s="394" t="s">
        <v>168</v>
      </c>
      <c r="J27" s="394"/>
      <c r="K27" s="1511"/>
      <c r="L27" s="1512"/>
      <c r="N27" s="395"/>
      <c r="Q27" s="395"/>
      <c r="R27" s="395"/>
      <c r="S27" s="395"/>
      <c r="T27" s="395"/>
      <c r="U27" s="395"/>
      <c r="V27" s="395"/>
    </row>
    <row r="28" spans="1:25" x14ac:dyDescent="0.25">
      <c r="A28" s="232" t="s">
        <v>20</v>
      </c>
      <c r="B28" s="232"/>
      <c r="C28" s="232"/>
      <c r="D28" s="232"/>
      <c r="E28" s="232"/>
      <c r="I28" s="398" t="s">
        <v>20</v>
      </c>
      <c r="J28" s="398"/>
      <c r="K28" s="398"/>
      <c r="L28" s="398"/>
      <c r="M28" s="398"/>
      <c r="N28" s="398"/>
      <c r="O28" s="398"/>
      <c r="P28" s="398"/>
      <c r="Q28" s="398"/>
      <c r="R28" s="398"/>
      <c r="S28" s="398"/>
      <c r="T28" s="398"/>
      <c r="U28" s="398"/>
      <c r="V28" s="398"/>
    </row>
    <row r="29" spans="1:25" x14ac:dyDescent="0.25">
      <c r="A29" s="233" t="s">
        <v>12</v>
      </c>
      <c r="B29" s="233"/>
      <c r="C29" s="86"/>
      <c r="D29" s="86"/>
      <c r="E29" s="86"/>
      <c r="I29" s="399" t="s">
        <v>12</v>
      </c>
      <c r="J29" s="395"/>
      <c r="K29" s="395"/>
      <c r="L29" s="395"/>
      <c r="M29" s="395"/>
      <c r="N29" s="395"/>
      <c r="O29" s="395"/>
      <c r="P29" s="395"/>
      <c r="Q29" s="395"/>
      <c r="R29" s="395"/>
      <c r="S29" s="395"/>
      <c r="T29" s="395"/>
      <c r="U29" s="395"/>
      <c r="V29" s="395"/>
    </row>
    <row r="30" spans="1:25" x14ac:dyDescent="0.25">
      <c r="A30" s="233" t="s">
        <v>14</v>
      </c>
      <c r="B30" s="233"/>
      <c r="C30" s="86"/>
      <c r="D30" s="86"/>
      <c r="E30" s="86"/>
      <c r="I30" s="399" t="s">
        <v>14</v>
      </c>
      <c r="J30" s="395"/>
      <c r="K30" s="395"/>
      <c r="L30" s="395"/>
      <c r="M30" s="395"/>
      <c r="N30" s="395"/>
      <c r="O30" s="395"/>
      <c r="P30" s="395"/>
      <c r="Q30" s="395"/>
      <c r="R30" s="395"/>
      <c r="S30" s="395"/>
      <c r="T30" s="395"/>
      <c r="U30" s="395"/>
      <c r="V30" s="395"/>
    </row>
    <row r="31" spans="1:25" x14ac:dyDescent="0.25">
      <c r="A31" s="233" t="s">
        <v>15</v>
      </c>
      <c r="B31" s="233"/>
      <c r="C31" s="86"/>
      <c r="D31" s="86"/>
      <c r="E31" s="86"/>
      <c r="I31" s="399" t="s">
        <v>15</v>
      </c>
      <c r="J31" s="395"/>
      <c r="K31" s="395"/>
      <c r="L31" s="395"/>
      <c r="M31" s="395"/>
      <c r="N31" s="395"/>
      <c r="O31" s="395"/>
      <c r="P31" s="395"/>
      <c r="Q31" s="395"/>
      <c r="R31" s="395"/>
      <c r="S31" s="395"/>
      <c r="T31" s="395"/>
      <c r="U31" s="395"/>
      <c r="V31" s="395"/>
    </row>
    <row r="32" spans="1:25" x14ac:dyDescent="0.25">
      <c r="A32" s="233" t="s">
        <v>16</v>
      </c>
      <c r="B32" s="233"/>
      <c r="C32" s="86"/>
      <c r="D32" s="86"/>
      <c r="E32" s="86"/>
      <c r="I32" s="399" t="s">
        <v>16</v>
      </c>
      <c r="J32" s="395"/>
      <c r="K32" s="395"/>
      <c r="L32" s="395"/>
      <c r="M32" s="395"/>
      <c r="N32" s="395"/>
      <c r="O32" s="395"/>
      <c r="P32" s="395"/>
      <c r="Q32" s="395"/>
      <c r="R32" s="395"/>
      <c r="S32" s="395"/>
      <c r="T32" s="395"/>
      <c r="U32" s="395"/>
      <c r="V32" s="395"/>
    </row>
    <row r="33" spans="1:22" x14ac:dyDescent="0.25">
      <c r="A33" s="1508" t="s">
        <v>17</v>
      </c>
      <c r="B33" s="1508"/>
      <c r="C33" s="1508"/>
      <c r="D33" s="1508"/>
      <c r="E33" s="1508"/>
      <c r="I33" s="1513" t="s">
        <v>17</v>
      </c>
      <c r="J33" s="1513"/>
      <c r="K33" s="1513"/>
      <c r="L33" s="1513"/>
      <c r="M33" s="1513"/>
      <c r="N33" s="1513"/>
      <c r="O33" s="1513"/>
      <c r="P33" s="1513"/>
      <c r="Q33" s="1513"/>
      <c r="R33" s="1513"/>
      <c r="S33" s="1513"/>
      <c r="T33" s="1513"/>
      <c r="U33" s="1513"/>
      <c r="V33" s="1513"/>
    </row>
    <row r="34" spans="1:22" ht="28.5" customHeight="1" x14ac:dyDescent="0.25">
      <c r="A34" s="1391" t="s">
        <v>34</v>
      </c>
      <c r="B34" s="1391"/>
      <c r="C34" s="1391"/>
      <c r="D34" s="1391"/>
      <c r="E34" s="1391"/>
      <c r="I34" s="1509" t="s">
        <v>34</v>
      </c>
      <c r="J34" s="1509"/>
      <c r="K34" s="1509"/>
      <c r="L34" s="1509"/>
      <c r="M34" s="1509"/>
      <c r="N34" s="1509"/>
      <c r="O34" s="1509"/>
      <c r="P34" s="1509"/>
      <c r="Q34" s="1509"/>
      <c r="R34" s="1509"/>
      <c r="S34" s="1509"/>
      <c r="T34" s="1509"/>
      <c r="U34" s="1509"/>
      <c r="V34" s="1509"/>
    </row>
    <row r="35" spans="1:22" x14ac:dyDescent="0.25">
      <c r="A35" s="86"/>
      <c r="B35" s="86"/>
      <c r="C35" s="86"/>
      <c r="D35" s="86"/>
      <c r="E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</row>
    <row r="36" spans="1:22" x14ac:dyDescent="0.25">
      <c r="A36" s="86"/>
      <c r="B36" s="86"/>
      <c r="C36" s="86"/>
      <c r="D36" s="86"/>
      <c r="E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</row>
    <row r="37" spans="1:22" x14ac:dyDescent="0.25">
      <c r="A37" s="86"/>
      <c r="B37" s="86"/>
      <c r="C37" s="86"/>
      <c r="D37" s="86"/>
      <c r="E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</row>
    <row r="38" spans="1:22" x14ac:dyDescent="0.25">
      <c r="A38" s="86"/>
      <c r="B38" s="86"/>
      <c r="C38" s="86"/>
      <c r="D38" s="86"/>
      <c r="E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</row>
    <row r="39" spans="1:22" x14ac:dyDescent="0.25">
      <c r="A39" s="86"/>
      <c r="B39" s="86"/>
      <c r="C39" s="86"/>
      <c r="D39" s="86"/>
      <c r="E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</row>
    <row r="40" spans="1:22" x14ac:dyDescent="0.25">
      <c r="A40" s="86"/>
      <c r="B40" s="86"/>
      <c r="C40" s="86"/>
      <c r="D40" s="86"/>
      <c r="E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</row>
    <row r="41" spans="1:22" x14ac:dyDescent="0.25">
      <c r="A41" s="86"/>
      <c r="B41" s="86"/>
      <c r="C41" s="86"/>
      <c r="D41" s="86"/>
      <c r="E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</row>
    <row r="42" spans="1:22" x14ac:dyDescent="0.25">
      <c r="A42" s="86"/>
      <c r="B42" s="86"/>
      <c r="C42" s="86"/>
      <c r="D42" s="86"/>
      <c r="E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</row>
  </sheetData>
  <sheetProtection algorithmName="SHA-512" hashValue="jnQn8haKWMjdYft6+btXQTUYk5LEoB3tcmMul6VIuivpHzAnPeRqMkBozzsTyqBH4A143BDXBFqP3i8+mMHwBg==" saltValue="J7fp77MxoRyIkQjmNmgWpg==" spinCount="100000" sheet="1" objects="1" scenarios="1"/>
  <protectedRanges>
    <protectedRange sqref="K25:L25 E25" name="Диапазон1_2_2_1_1_1"/>
    <protectedRange sqref="K27:L27" name="Диапазон1_2_2_1_1_1_1"/>
  </protectedRanges>
  <mergeCells count="6">
    <mergeCell ref="K26:L26"/>
    <mergeCell ref="K27:L27"/>
    <mergeCell ref="A34:E34"/>
    <mergeCell ref="I34:V34"/>
    <mergeCell ref="A33:E33"/>
    <mergeCell ref="I33:V33"/>
  </mergeCells>
  <pageMargins left="0.70866141732283472" right="7.874015748031496E-2" top="0.15748031496062992" bottom="7.874015748031496E-2" header="0.31496062992125984" footer="0.31496062992125984"/>
  <pageSetup paperSize="9" scale="5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A1:R51"/>
  <sheetViews>
    <sheetView zoomScale="80" zoomScaleNormal="80" workbookViewId="0">
      <pane xSplit="11" ySplit="8" topLeftCell="L18" activePane="bottomRight" state="frozen"/>
      <selection activeCell="R9" sqref="R9"/>
      <selection pane="topRight" activeCell="R9" sqref="R9"/>
      <selection pane="bottomLeft" activeCell="R9" sqref="R9"/>
      <selection pane="bottomRight" activeCell="U23" sqref="U23"/>
    </sheetView>
  </sheetViews>
  <sheetFormatPr defaultColWidth="9.140625" defaultRowHeight="15" outlineLevelCol="1" x14ac:dyDescent="0.25"/>
  <cols>
    <col min="1" max="1" width="67.28515625" style="32" hidden="1" customWidth="1" outlineLevel="1"/>
    <col min="2" max="7" width="12.42578125" style="32" hidden="1" customWidth="1" outlineLevel="1"/>
    <col min="8" max="9" width="2.5703125" style="32" hidden="1" customWidth="1" outlineLevel="1"/>
    <col min="10" max="10" width="2.5703125" style="32" customWidth="1" collapsed="1"/>
    <col min="11" max="11" width="67.5703125" style="32" customWidth="1"/>
    <col min="12" max="17" width="12.28515625" style="32" customWidth="1"/>
    <col min="18" max="18" width="0.7109375" style="32" customWidth="1"/>
    <col min="19" max="16384" width="9.140625" style="32"/>
  </cols>
  <sheetData>
    <row r="1" spans="1:17" ht="20.25" x14ac:dyDescent="0.3">
      <c r="K1" s="12" t="s">
        <v>139</v>
      </c>
      <c r="L1" s="30">
        <f>'Установка скидки'!$G$11</f>
        <v>0</v>
      </c>
      <c r="N1" s="639" t="str">
        <f>IF('Установка скидки'!$M$1=FALSE,'Всп лист'!$A$7,'Всп лист'!$A$8)</f>
        <v>Цены указаны в руб. с НДС</v>
      </c>
    </row>
    <row r="6" spans="1:17" ht="20.25" x14ac:dyDescent="0.3">
      <c r="A6" s="34" t="s">
        <v>172</v>
      </c>
      <c r="B6" s="31"/>
      <c r="C6" s="31"/>
      <c r="D6" s="31"/>
      <c r="E6" s="31"/>
      <c r="F6" s="31"/>
      <c r="G6" s="31"/>
      <c r="K6" s="1515"/>
      <c r="L6" s="1515"/>
      <c r="M6" s="31"/>
      <c r="N6" s="31"/>
      <c r="O6" s="31"/>
      <c r="P6" s="31"/>
      <c r="Q6" s="31"/>
    </row>
    <row r="7" spans="1:17" ht="10.5" customHeight="1" thickBot="1" x14ac:dyDescent="0.3">
      <c r="A7" s="31"/>
      <c r="B7" s="31"/>
      <c r="C7" s="31"/>
      <c r="D7" s="31"/>
      <c r="E7" s="31"/>
      <c r="F7" s="31"/>
      <c r="G7" s="31"/>
      <c r="K7" s="31"/>
      <c r="L7" s="31"/>
      <c r="M7" s="31"/>
      <c r="N7" s="31"/>
      <c r="O7" s="31"/>
      <c r="P7" s="31"/>
      <c r="Q7" s="31"/>
    </row>
    <row r="8" spans="1:17" ht="30" customHeight="1" thickBot="1" x14ac:dyDescent="0.3">
      <c r="A8" s="1187" t="s">
        <v>170</v>
      </c>
      <c r="B8" s="906">
        <v>80</v>
      </c>
      <c r="C8" s="907">
        <v>120</v>
      </c>
      <c r="D8" s="907">
        <v>130</v>
      </c>
      <c r="E8" s="907">
        <v>150</v>
      </c>
      <c r="F8" s="907">
        <v>180</v>
      </c>
      <c r="G8" s="908">
        <v>200</v>
      </c>
      <c r="K8" s="35" t="s">
        <v>170</v>
      </c>
      <c r="L8" s="590">
        <v>80</v>
      </c>
      <c r="M8" s="591">
        <v>120</v>
      </c>
      <c r="N8" s="591">
        <v>130</v>
      </c>
      <c r="O8" s="591">
        <v>150</v>
      </c>
      <c r="P8" s="591">
        <v>180</v>
      </c>
      <c r="Q8" s="592">
        <v>200</v>
      </c>
    </row>
    <row r="9" spans="1:17" ht="21" customHeight="1" x14ac:dyDescent="0.25">
      <c r="A9" s="1188" t="s">
        <v>302</v>
      </c>
      <c r="B9" s="759">
        <v>421</v>
      </c>
      <c r="C9" s="760">
        <v>595</v>
      </c>
      <c r="D9" s="760">
        <v>639</v>
      </c>
      <c r="E9" s="760">
        <v>727</v>
      </c>
      <c r="F9" s="760">
        <v>792</v>
      </c>
      <c r="G9" s="761">
        <v>836</v>
      </c>
      <c r="K9" s="585" t="s">
        <v>302</v>
      </c>
      <c r="L9" s="594">
        <f>IFERROR(IF('Установка скидки'!$M$1=FALSE,B9*(1-$L$1)/'Всп лист'!$B$2,ROUNDUP(B9*(1-$L$1)/'Всп лист'!$C$3*'Всп лист'!$B$3*'Всп лист'!$B$4,0)),"-" )</f>
        <v>421</v>
      </c>
      <c r="M9" s="462">
        <f>IFERROR(IF('Установка скидки'!$M$1=FALSE,C9*(1-$L$1)/'Всп лист'!$B$2,ROUNDUP(C9*(1-$L$1)/'Всп лист'!$C$3*'Всп лист'!$B$3*'Всп лист'!$B$4,0)),"-" )</f>
        <v>595</v>
      </c>
      <c r="N9" s="462">
        <f>IFERROR(IF('Установка скидки'!$M$1=FALSE,D9*(1-$L$1)/'Всп лист'!$B$2,ROUNDUP(D9*(1-$L$1)/'Всп лист'!$C$3*'Всп лист'!$B$3*'Всп лист'!$B$4,0)),"-" )</f>
        <v>639</v>
      </c>
      <c r="O9" s="462">
        <f>IFERROR(IF('Установка скидки'!$M$1=FALSE,E9*(1-$L$1)/'Всп лист'!$B$2,ROUNDUP(E9*(1-$L$1)/'Всп лист'!$C$3*'Всп лист'!$B$3*'Всп лист'!$B$4,0)),"-" )</f>
        <v>727</v>
      </c>
      <c r="P9" s="462">
        <f>IFERROR(IF('Установка скидки'!$M$1=FALSE,F9*(1-$L$1)/'Всп лист'!$B$2,ROUNDUP(F9*(1-$L$1)/'Всп лист'!$C$3*'Всп лист'!$B$3*'Всп лист'!$B$4,0)),"-" )</f>
        <v>792</v>
      </c>
      <c r="Q9" s="463">
        <f>IFERROR(IF('Установка скидки'!$M$1=FALSE,G9*(1-$L$1)/'Всп лист'!$B$2,ROUNDUP(G9*(1-$L$1)/'Всп лист'!$C$3*'Всп лист'!$B$3*'Всп лист'!$B$4,0)),"-" )</f>
        <v>836</v>
      </c>
    </row>
    <row r="10" spans="1:17" ht="21" customHeight="1" x14ac:dyDescent="0.25">
      <c r="A10" s="1189" t="s">
        <v>174</v>
      </c>
      <c r="B10" s="762">
        <v>2099</v>
      </c>
      <c r="C10" s="763">
        <v>2383</v>
      </c>
      <c r="D10" s="763">
        <v>2476</v>
      </c>
      <c r="E10" s="763">
        <v>2378</v>
      </c>
      <c r="F10" s="763">
        <v>3128</v>
      </c>
      <c r="G10" s="764">
        <v>4257</v>
      </c>
      <c r="K10" s="586" t="s">
        <v>174</v>
      </c>
      <c r="L10" s="595">
        <f>IFERROR(IF('Установка скидки'!$M$1=FALSE,B10*(1-$L$1)/'Всп лист'!$B$2,ROUNDUP(B10*(1-$L$1)/'Всп лист'!$C$3*'Всп лист'!$B$3*'Всп лист'!$B$4,0)),"-" )</f>
        <v>2099</v>
      </c>
      <c r="M10" s="464">
        <f>IFERROR(IF('Установка скидки'!$M$1=FALSE,C10*(1-$L$1)/'Всп лист'!$B$2,ROUNDUP(C10*(1-$L$1)/'Всп лист'!$C$3*'Всп лист'!$B$3*'Всп лист'!$B$4,0)),"-" )</f>
        <v>2383</v>
      </c>
      <c r="N10" s="464">
        <f>IFERROR(IF('Установка скидки'!$M$1=FALSE,D10*(1-$L$1)/'Всп лист'!$B$2,ROUNDUP(D10*(1-$L$1)/'Всп лист'!$C$3*'Всп лист'!$B$3*'Всп лист'!$B$4,0)),"-" )</f>
        <v>2476</v>
      </c>
      <c r="O10" s="464">
        <f>IFERROR(IF('Установка скидки'!$M$1=FALSE,E10*(1-$L$1)/'Всп лист'!$B$2,ROUNDUP(E10*(1-$L$1)/'Всп лист'!$C$3*'Всп лист'!$B$3*'Всп лист'!$B$4,0)),"-" )</f>
        <v>2378</v>
      </c>
      <c r="P10" s="464">
        <f>IFERROR(IF('Установка скидки'!$M$1=FALSE,F10*(1-$L$1)/'Всп лист'!$B$2,ROUNDUP(F10*(1-$L$1)/'Всп лист'!$C$3*'Всп лист'!$B$3*'Всп лист'!$B$4,0)),"-" )</f>
        <v>3128</v>
      </c>
      <c r="Q10" s="465">
        <f>IFERROR(IF('Установка скидки'!$M$1=FALSE,G10*(1-$L$1)/'Всп лист'!$B$2,ROUNDUP(G10*(1-$L$1)/'Всп лист'!$C$3*'Всп лист'!$B$3*'Всп лист'!$B$4,0)),"-" )</f>
        <v>4257</v>
      </c>
    </row>
    <row r="11" spans="1:17" ht="21" customHeight="1" x14ac:dyDescent="0.25">
      <c r="A11" s="1190" t="s">
        <v>175</v>
      </c>
      <c r="B11" s="765">
        <v>650</v>
      </c>
      <c r="C11" s="760">
        <v>877</v>
      </c>
      <c r="D11" s="760">
        <v>929</v>
      </c>
      <c r="E11" s="766">
        <v>1071</v>
      </c>
      <c r="F11" s="766">
        <v>1365</v>
      </c>
      <c r="G11" s="767">
        <v>1577</v>
      </c>
      <c r="K11" s="587" t="s">
        <v>175</v>
      </c>
      <c r="L11" s="476">
        <f>IFERROR(IF('Установка скидки'!$M$1=FALSE,B11*(1-$L$1)/'Всп лист'!$B$2,ROUNDUP(B11*(1-$L$1)/'Всп лист'!$C$3*'Всп лист'!$B$3*'Всп лист'!$B$4,0)),"-" )</f>
        <v>650</v>
      </c>
      <c r="M11" s="466">
        <f>IFERROR(IF('Установка скидки'!$M$1=FALSE,C11*(1-$L$1)/'Всп лист'!$B$2,ROUNDUP(C11*(1-$L$1)/'Всп лист'!$C$3*'Всп лист'!$B$3*'Всп лист'!$B$4,0)),"-" )</f>
        <v>877</v>
      </c>
      <c r="N11" s="466">
        <f>IFERROR(IF('Установка скидки'!$M$1=FALSE,D11*(1-$L$1)/'Всп лист'!$B$2,ROUNDUP(D11*(1-$L$1)/'Всп лист'!$C$3*'Всп лист'!$B$3*'Всп лист'!$B$4,0)),"-" )</f>
        <v>929</v>
      </c>
      <c r="O11" s="466">
        <f>IFERROR(IF('Установка скидки'!$M$1=FALSE,E11*(1-$L$1)/'Всп лист'!$B$2,ROUNDUP(E11*(1-$L$1)/'Всп лист'!$C$3*'Всп лист'!$B$3*'Всп лист'!$B$4,0)),"-" )</f>
        <v>1071</v>
      </c>
      <c r="P11" s="466">
        <f>IFERROR(IF('Установка скидки'!$M$1=FALSE,F11*(1-$L$1)/'Всп лист'!$B$2,ROUNDUP(F11*(1-$L$1)/'Всп лист'!$C$3*'Всп лист'!$B$3*'Всп лист'!$B$4,0)),"-" )</f>
        <v>1365</v>
      </c>
      <c r="Q11" s="467">
        <f>IFERROR(IF('Установка скидки'!$M$1=FALSE,G11*(1-$L$1)/'Всп лист'!$B$2,ROUNDUP(G11*(1-$L$1)/'Всп лист'!$C$3*'Всп лист'!$B$3*'Всп лист'!$B$4,0)),"-" )</f>
        <v>1577</v>
      </c>
    </row>
    <row r="12" spans="1:17" ht="21" customHeight="1" x14ac:dyDescent="0.25">
      <c r="A12" s="1189" t="s">
        <v>416</v>
      </c>
      <c r="B12" s="768">
        <v>610</v>
      </c>
      <c r="C12" s="769">
        <v>801</v>
      </c>
      <c r="D12" s="769">
        <v>867</v>
      </c>
      <c r="E12" s="769">
        <v>999</v>
      </c>
      <c r="F12" s="763">
        <v>1195</v>
      </c>
      <c r="G12" s="764">
        <v>1325</v>
      </c>
      <c r="K12" s="588" t="s">
        <v>416</v>
      </c>
      <c r="L12" s="477">
        <f>IFERROR(IF('Установка скидки'!$M$1=FALSE,B12*(1-$L$1)/'Всп лист'!$B$2,ROUNDUP(B12*(1-$L$1)/'Всп лист'!$C$3*'Всп лист'!$B$3*'Всп лист'!$B$4,0)),"-" )</f>
        <v>610</v>
      </c>
      <c r="M12" s="468">
        <f>IFERROR(IF('Установка скидки'!$M$1=FALSE,C12*(1-$L$1)/'Всп лист'!$B$2,ROUNDUP(C12*(1-$L$1)/'Всп лист'!$C$3*'Всп лист'!$B$3*'Всп лист'!$B$4,0)),"-" )</f>
        <v>801</v>
      </c>
      <c r="N12" s="468">
        <f>IFERROR(IF('Установка скидки'!$M$1=FALSE,D12*(1-$L$1)/'Всп лист'!$B$2,ROUNDUP(D12*(1-$L$1)/'Всп лист'!$C$3*'Всп лист'!$B$3*'Всп лист'!$B$4,0)),"-" )</f>
        <v>867</v>
      </c>
      <c r="O12" s="468">
        <f>IFERROR(IF('Установка скидки'!$M$1=FALSE,E12*(1-$L$1)/'Всп лист'!$B$2,ROUNDUP(E12*(1-$L$1)/'Всп лист'!$C$3*'Всп лист'!$B$3*'Всп лист'!$B$4,0)),"-" )</f>
        <v>999</v>
      </c>
      <c r="P12" s="468">
        <f>IFERROR(IF('Установка скидки'!$M$1=FALSE,F12*(1-$L$1)/'Всп лист'!$B$2,ROUNDUP(F12*(1-$L$1)/'Всп лист'!$C$3*'Всп лист'!$B$3*'Всп лист'!$B$4,0)),"-" )</f>
        <v>1195</v>
      </c>
      <c r="Q12" s="469">
        <f>IFERROR(IF('Установка скидки'!$M$1=FALSE,G12*(1-$L$1)/'Всп лист'!$B$2,ROUNDUP(G12*(1-$L$1)/'Всп лист'!$C$3*'Всп лист'!$B$3*'Всп лист'!$B$4,0)),"-" )</f>
        <v>1325</v>
      </c>
    </row>
    <row r="13" spans="1:17" ht="21" customHeight="1" x14ac:dyDescent="0.25">
      <c r="A13" s="1190" t="s">
        <v>417</v>
      </c>
      <c r="B13" s="765">
        <v>813</v>
      </c>
      <c r="C13" s="766">
        <v>1030</v>
      </c>
      <c r="D13" s="766">
        <v>1115</v>
      </c>
      <c r="E13" s="766">
        <v>1285</v>
      </c>
      <c r="F13" s="766">
        <v>1536</v>
      </c>
      <c r="G13" s="767">
        <v>1703</v>
      </c>
      <c r="K13" s="587" t="s">
        <v>417</v>
      </c>
      <c r="L13" s="476">
        <f>IFERROR(IF('Установка скидки'!$M$1=FALSE,B13*(1-$L$1)/'Всп лист'!$B$2,ROUNDUP(B13*(1-$L$1)/'Всп лист'!$C$3*'Всп лист'!$B$3*'Всп лист'!$B$4,0)),"-" )</f>
        <v>813</v>
      </c>
      <c r="M13" s="466">
        <f>IFERROR(IF('Установка скидки'!$M$1=FALSE,C13*(1-$L$1)/'Всп лист'!$B$2,ROUNDUP(C13*(1-$L$1)/'Всп лист'!$C$3*'Всп лист'!$B$3*'Всп лист'!$B$4,0)),"-" )</f>
        <v>1030</v>
      </c>
      <c r="N13" s="466">
        <f>IFERROR(IF('Установка скидки'!$M$1=FALSE,D13*(1-$L$1)/'Всп лист'!$B$2,ROUNDUP(D13*(1-$L$1)/'Всп лист'!$C$3*'Всп лист'!$B$3*'Всп лист'!$B$4,0)),"-" )</f>
        <v>1115</v>
      </c>
      <c r="O13" s="466">
        <f>IFERROR(IF('Установка скидки'!$M$1=FALSE,E13*(1-$L$1)/'Всп лист'!$B$2,ROUNDUP(E13*(1-$L$1)/'Всп лист'!$C$3*'Всп лист'!$B$3*'Всп лист'!$B$4,0)),"-" )</f>
        <v>1285</v>
      </c>
      <c r="P13" s="466">
        <f>IFERROR(IF('Установка скидки'!$M$1=FALSE,F13*(1-$L$1)/'Всп лист'!$B$2,ROUNDUP(F13*(1-$L$1)/'Всп лист'!$C$3*'Всп лист'!$B$3*'Всп лист'!$B$4,0)),"-" )</f>
        <v>1536</v>
      </c>
      <c r="Q13" s="467">
        <f>IFERROR(IF('Установка скидки'!$M$1=FALSE,G13*(1-$L$1)/'Всп лист'!$B$2,ROUNDUP(G13*(1-$L$1)/'Всп лист'!$C$3*'Всп лист'!$B$3*'Всп лист'!$B$4,0)),"-" )</f>
        <v>1703</v>
      </c>
    </row>
    <row r="14" spans="1:17" ht="21" customHeight="1" x14ac:dyDescent="0.25">
      <c r="A14" s="1189" t="s">
        <v>176</v>
      </c>
      <c r="B14" s="762">
        <v>1487</v>
      </c>
      <c r="C14" s="763">
        <v>2051</v>
      </c>
      <c r="D14" s="1322" t="s">
        <v>619</v>
      </c>
      <c r="E14" s="763">
        <v>2729</v>
      </c>
      <c r="F14" s="763">
        <v>3262</v>
      </c>
      <c r="G14" s="764">
        <v>3616</v>
      </c>
      <c r="K14" s="588" t="s">
        <v>176</v>
      </c>
      <c r="L14" s="477">
        <f>IFERROR(IF('Установка скидки'!$M$1=FALSE,B14*(1-$L$1)/'Всп лист'!$B$2,ROUNDUP(B14*(1-$L$1)/'Всп лист'!$C$3*'Всп лист'!$B$3*'Всп лист'!$B$4,0)),"-" )</f>
        <v>1487</v>
      </c>
      <c r="M14" s="468">
        <f>IFERROR(IF('Установка скидки'!$M$1=FALSE,C14*(1-$L$1)/'Всп лист'!$B$2,ROUNDUP(C14*(1-$L$1)/'Всп лист'!$C$3*'Всп лист'!$B$3*'Всп лист'!$B$4,0)),"-" )</f>
        <v>2051</v>
      </c>
      <c r="N14" s="468" t="str">
        <f>IFERROR(IF('Установка скидки'!$M$1=FALSE,D14*(1-$L$1)/'Всп лист'!$B$2,ROUNDUP(D14*(1-$L$1)/'Всп лист'!$C$3*'Всп лист'!$B$3*'Всп лист'!$B$4,0)),"-" )</f>
        <v>-</v>
      </c>
      <c r="O14" s="468">
        <f>IFERROR(IF('Установка скидки'!$M$1=FALSE,E14*(1-$L$1)/'Всп лист'!$B$2,ROUNDUP(E14*(1-$L$1)/'Всп лист'!$C$3*'Всп лист'!$B$3*'Всп лист'!$B$4,0)),"-" )</f>
        <v>2729</v>
      </c>
      <c r="P14" s="468">
        <f>IFERROR(IF('Установка скидки'!$M$1=FALSE,F14*(1-$L$1)/'Всп лист'!$B$2,ROUNDUP(F14*(1-$L$1)/'Всп лист'!$C$3*'Всп лист'!$B$3*'Всп лист'!$B$4,0)),"-" )</f>
        <v>3262</v>
      </c>
      <c r="Q14" s="469">
        <f>IFERROR(IF('Установка скидки'!$M$1=FALSE,G14*(1-$L$1)/'Всп лист'!$B$2,ROUNDUP(G14*(1-$L$1)/'Всп лист'!$C$3*'Всп лист'!$B$3*'Всп лист'!$B$4,0)),"-" )</f>
        <v>3616</v>
      </c>
    </row>
    <row r="15" spans="1:17" ht="21" hidden="1" customHeight="1" x14ac:dyDescent="0.25">
      <c r="A15" s="1190" t="s">
        <v>418</v>
      </c>
      <c r="B15" s="1323" t="s">
        <v>0</v>
      </c>
      <c r="C15" s="1323" t="s">
        <v>0</v>
      </c>
      <c r="D15" s="1323" t="s">
        <v>0</v>
      </c>
      <c r="E15" s="1323" t="s">
        <v>0</v>
      </c>
      <c r="F15" s="1323" t="s">
        <v>0</v>
      </c>
      <c r="G15" s="1323" t="s">
        <v>0</v>
      </c>
      <c r="K15" s="587" t="s">
        <v>418</v>
      </c>
      <c r="L15" s="596" t="str">
        <f>IFERROR(IF('Установка скидки'!$M$1=FALSE,B15*(1-$L$1)/'Всп лист'!$B$2,ROUNDUP(B15*(1-$L$1)/'Всп лист'!$C$3*'Всп лист'!$B$3*'Всп лист'!$B$4,0)),"-" )</f>
        <v>-</v>
      </c>
      <c r="M15" s="596" t="str">
        <f>IFERROR(IF('Установка скидки'!$M$1=FALSE,C15*(1-$L$1)/'Всп лист'!$B$2,ROUNDUP(C15*(1-$L$1)/'Всп лист'!$C$3*'Всп лист'!$B$3*'Всп лист'!$B$4,0)),"-" )</f>
        <v>-</v>
      </c>
      <c r="N15" s="596" t="str">
        <f>IFERROR(IF('Установка скидки'!$M$1=FALSE,D15*(1-$L$1)/'Всп лист'!$B$2,ROUNDUP(D15*(1-$L$1)/'Всп лист'!$C$3*'Всп лист'!$B$3*'Всп лист'!$B$4,0)),"-" )</f>
        <v>-</v>
      </c>
      <c r="O15" s="491" t="str">
        <f>IFERROR(IF('Установка скидки'!$M$1=FALSE,E15*(1-$L$1)/'Всп лист'!$B$2,ROUNDUP(E15*(1-$L$1)/'Всп лист'!$C$3*'Всп лист'!$B$3*'Всп лист'!$B$4,0)),"-" )</f>
        <v>-</v>
      </c>
      <c r="P15" s="491" t="str">
        <f>IFERROR(IF('Установка скидки'!$M$1=FALSE,F15*(1-$L$1)/'Всп лист'!$B$2,ROUNDUP(F15*(1-$L$1)/'Всп лист'!$C$3*'Всп лист'!$B$3*'Всп лист'!$B$4,0)),"-" )</f>
        <v>-</v>
      </c>
      <c r="Q15" s="596" t="str">
        <f>IFERROR(IF('Установка скидки'!$M$1=FALSE,G15*(1-$L$1)/'Всп лист'!$B$2,ROUNDUP(G15*(1-$L$1)/'Всп лист'!$C$3*'Всп лист'!$B$3*'Всп лист'!$B$4,0)),"-" )</f>
        <v>-</v>
      </c>
    </row>
    <row r="16" spans="1:17" ht="21" customHeight="1" x14ac:dyDescent="0.25">
      <c r="A16" s="1190" t="s">
        <v>419</v>
      </c>
      <c r="B16" s="770">
        <v>1246</v>
      </c>
      <c r="C16" s="766">
        <v>1716</v>
      </c>
      <c r="D16" s="766">
        <v>2002</v>
      </c>
      <c r="E16" s="766">
        <v>2450</v>
      </c>
      <c r="F16" s="766">
        <v>2929</v>
      </c>
      <c r="G16" s="767">
        <v>3311</v>
      </c>
      <c r="K16" s="587" t="s">
        <v>419</v>
      </c>
      <c r="L16" s="476">
        <f>IFERROR(IF('Установка скидки'!$M$1=FALSE,B16*(1-$L$1)/'Всп лист'!$B$2,ROUNDUP(B16*(1-$L$1)/'Всп лист'!$C$3*'Всп лист'!$B$3*'Всп лист'!$B$4,0)),"-" )</f>
        <v>1246</v>
      </c>
      <c r="M16" s="466">
        <f>IFERROR(IF('Установка скидки'!$M$1=FALSE,C16*(1-$L$1)/'Всп лист'!$B$2,ROUNDUP(C16*(1-$L$1)/'Всп лист'!$C$3*'Всп лист'!$B$3*'Всп лист'!$B$4,0)),"-" )</f>
        <v>1716</v>
      </c>
      <c r="N16" s="466">
        <f>IFERROR(IF('Установка скидки'!$M$1=FALSE,D16*(1-$L$1)/'Всп лист'!$B$2,ROUNDUP(D16*(1-$L$1)/'Всп лист'!$C$3*'Всп лист'!$B$3*'Всп лист'!$B$4,0)),"-" )</f>
        <v>2002</v>
      </c>
      <c r="O16" s="466">
        <f>IFERROR(IF('Установка скидки'!$M$1=FALSE,E16*(1-$L$1)/'Всп лист'!$B$2,ROUNDUP(E16*(1-$L$1)/'Всп лист'!$C$3*'Всп лист'!$B$3*'Всп лист'!$B$4,0)),"-" )</f>
        <v>2450</v>
      </c>
      <c r="P16" s="466">
        <f>IFERROR(IF('Установка скидки'!$M$1=FALSE,F16*(1-$L$1)/'Всп лист'!$B$2,ROUNDUP(F16*(1-$L$1)/'Всп лист'!$C$3*'Всп лист'!$B$3*'Всп лист'!$B$4,0)),"-" )</f>
        <v>2929</v>
      </c>
      <c r="Q16" s="467">
        <f>IFERROR(IF('Установка скидки'!$M$1=FALSE,G16*(1-$L$1)/'Всп лист'!$B$2,ROUNDUP(G16*(1-$L$1)/'Всп лист'!$C$3*'Всп лист'!$B$3*'Всп лист'!$B$4,0)),"-" )</f>
        <v>3311</v>
      </c>
    </row>
    <row r="17" spans="1:17" ht="21" customHeight="1" x14ac:dyDescent="0.25">
      <c r="A17" s="1189" t="s">
        <v>177</v>
      </c>
      <c r="B17" s="762">
        <v>2149</v>
      </c>
      <c r="C17" s="763">
        <v>3093</v>
      </c>
      <c r="D17" s="1322" t="s">
        <v>0</v>
      </c>
      <c r="E17" s="763">
        <v>3811</v>
      </c>
      <c r="F17" s="763">
        <v>4528</v>
      </c>
      <c r="G17" s="764">
        <v>4996</v>
      </c>
      <c r="K17" s="588" t="s">
        <v>177</v>
      </c>
      <c r="L17" s="477">
        <f>IFERROR(IF('Установка скидки'!$M$1=FALSE,B17*(1-$L$1)/'Всп лист'!$B$2,ROUNDUP(B17*(1-$L$1)/'Всп лист'!$C$3*'Всп лист'!$B$3*'Всп лист'!$B$4,0)),"-" )</f>
        <v>2149</v>
      </c>
      <c r="M17" s="468">
        <f>IFERROR(IF('Установка скидки'!$M$1=FALSE,C17*(1-$L$1)/'Всп лист'!$B$2,ROUNDUP(C17*(1-$L$1)/'Всп лист'!$C$3*'Всп лист'!$B$3*'Всп лист'!$B$4,0)),"-" )</f>
        <v>3093</v>
      </c>
      <c r="N17" s="468" t="str">
        <f>IFERROR(IF('Установка скидки'!$M$1=FALSE,D17*(1-$L$1)/'Всп лист'!$B$2,ROUNDUP(D17*(1-$L$1)/'Всп лист'!$C$3*'Всп лист'!$B$3*'Всп лист'!$B$4,0)),"-" )</f>
        <v>-</v>
      </c>
      <c r="O17" s="468">
        <f>IFERROR(IF('Установка скидки'!$M$1=FALSE,E17*(1-$L$1)/'Всп лист'!$B$2,ROUNDUP(E17*(1-$L$1)/'Всп лист'!$C$3*'Всп лист'!$B$3*'Всп лист'!$B$4,0)),"-" )</f>
        <v>3811</v>
      </c>
      <c r="P17" s="468">
        <f>IFERROR(IF('Установка скидки'!$M$1=FALSE,F17*(1-$L$1)/'Всп лист'!$B$2,ROUNDUP(F17*(1-$L$1)/'Всп лист'!$C$3*'Всп лист'!$B$3*'Всп лист'!$B$4,0)),"-" )</f>
        <v>4528</v>
      </c>
      <c r="Q17" s="469">
        <f>IFERROR(IF('Установка скидки'!$M$1=FALSE,G17*(1-$L$1)/'Всп лист'!$B$2,ROUNDUP(G17*(1-$L$1)/'Всп лист'!$C$3*'Всп лист'!$B$3*'Всп лист'!$B$4,0)),"-" )</f>
        <v>4996</v>
      </c>
    </row>
    <row r="18" spans="1:17" ht="21" customHeight="1" x14ac:dyDescent="0.25">
      <c r="A18" s="1190" t="s">
        <v>420</v>
      </c>
      <c r="B18" s="770">
        <v>1354</v>
      </c>
      <c r="C18" s="766">
        <v>1907</v>
      </c>
      <c r="D18" s="766">
        <v>2064</v>
      </c>
      <c r="E18" s="766">
        <v>2378</v>
      </c>
      <c r="F18" s="766">
        <v>2843</v>
      </c>
      <c r="G18" s="767">
        <v>3154</v>
      </c>
      <c r="K18" s="587" t="s">
        <v>420</v>
      </c>
      <c r="L18" s="476">
        <f>IFERROR(IF('Установка скидки'!$M$1=FALSE,B18*(1-$L$1)/'Всп лист'!$B$2,ROUNDUP(B18*(1-$L$1)/'Всп лист'!$C$3*'Всп лист'!$B$3*'Всп лист'!$B$4,0)),"-" )</f>
        <v>1354</v>
      </c>
      <c r="M18" s="466">
        <f>IFERROR(IF('Установка скидки'!$M$1=FALSE,C18*(1-$L$1)/'Всп лист'!$B$2,ROUNDUP(C18*(1-$L$1)/'Всп лист'!$C$3*'Всп лист'!$B$3*'Всп лист'!$B$4,0)),"-" )</f>
        <v>1907</v>
      </c>
      <c r="N18" s="466">
        <f>IFERROR(IF('Установка скидки'!$M$1=FALSE,D18*(1-$L$1)/'Всп лист'!$B$2,ROUNDUP(D18*(1-$L$1)/'Всп лист'!$C$3*'Всп лист'!$B$3*'Всп лист'!$B$4,0)),"-" )</f>
        <v>2064</v>
      </c>
      <c r="O18" s="466">
        <f>IFERROR(IF('Установка скидки'!$M$1=FALSE,E18*(1-$L$1)/'Всп лист'!$B$2,ROUNDUP(E18*(1-$L$1)/'Всп лист'!$C$3*'Всп лист'!$B$3*'Всп лист'!$B$4,0)),"-" )</f>
        <v>2378</v>
      </c>
      <c r="P18" s="466">
        <f>IFERROR(IF('Установка скидки'!$M$1=FALSE,F18*(1-$L$1)/'Всп лист'!$B$2,ROUNDUP(F18*(1-$L$1)/'Всп лист'!$C$3*'Всп лист'!$B$3*'Всп лист'!$B$4,0)),"-" )</f>
        <v>2843</v>
      </c>
      <c r="Q18" s="467">
        <f>IFERROR(IF('Установка скидки'!$M$1=FALSE,G18*(1-$L$1)/'Всп лист'!$B$2,ROUNDUP(G18*(1-$L$1)/'Всп лист'!$C$3*'Всп лист'!$B$3*'Всп лист'!$B$4,0)),"-" )</f>
        <v>3154</v>
      </c>
    </row>
    <row r="19" spans="1:17" ht="21" customHeight="1" x14ac:dyDescent="0.25">
      <c r="A19" s="1189" t="s">
        <v>240</v>
      </c>
      <c r="B19" s="768">
        <v>813</v>
      </c>
      <c r="C19" s="763">
        <v>1106</v>
      </c>
      <c r="D19" s="763">
        <v>1197</v>
      </c>
      <c r="E19" s="763">
        <v>1380</v>
      </c>
      <c r="F19" s="763">
        <v>1649</v>
      </c>
      <c r="G19" s="764">
        <v>1829</v>
      </c>
      <c r="K19" s="588" t="s">
        <v>240</v>
      </c>
      <c r="L19" s="477">
        <f>IFERROR(IF('Установка скидки'!$M$1=FALSE,B19*(1-$L$1)/'Всп лист'!$B$2,ROUNDUP(B19*(1-$L$1)/'Всп лист'!$C$3*'Всп лист'!$B$3*'Всп лист'!$B$4,0)),"-" )</f>
        <v>813</v>
      </c>
      <c r="M19" s="468">
        <f>IFERROR(IF('Установка скидки'!$M$1=FALSE,C19*(1-$L$1)/'Всп лист'!$B$2,ROUNDUP(C19*(1-$L$1)/'Всп лист'!$C$3*'Всп лист'!$B$3*'Всп лист'!$B$4,0)),"-" )</f>
        <v>1106</v>
      </c>
      <c r="N19" s="468">
        <f>IFERROR(IF('Установка скидки'!$M$1=FALSE,D19*(1-$L$1)/'Всп лист'!$B$2,ROUNDUP(D19*(1-$L$1)/'Всп лист'!$C$3*'Всп лист'!$B$3*'Всп лист'!$B$4,0)),"-" )</f>
        <v>1197</v>
      </c>
      <c r="O19" s="468">
        <f>IFERROR(IF('Установка скидки'!$M$1=FALSE,E19*(1-$L$1)/'Всп лист'!$B$2,ROUNDUP(E19*(1-$L$1)/'Всп лист'!$C$3*'Всп лист'!$B$3*'Всп лист'!$B$4,0)),"-" )</f>
        <v>1380</v>
      </c>
      <c r="P19" s="468">
        <f>IFERROR(IF('Установка скидки'!$M$1=FALSE,F19*(1-$L$1)/'Всп лист'!$B$2,ROUNDUP(F19*(1-$L$1)/'Всп лист'!$C$3*'Всп лист'!$B$3*'Всп лист'!$B$4,0)),"-" )</f>
        <v>1649</v>
      </c>
      <c r="Q19" s="469">
        <f>IFERROR(IF('Установка скидки'!$M$1=FALSE,G19*(1-$L$1)/'Всп лист'!$B$2,ROUNDUP(G19*(1-$L$1)/'Всп лист'!$C$3*'Всп лист'!$B$3*'Всп лист'!$B$4,0)),"-" )</f>
        <v>1829</v>
      </c>
    </row>
    <row r="20" spans="1:17" ht="21" customHeight="1" x14ac:dyDescent="0.25">
      <c r="A20" s="1190" t="s">
        <v>178</v>
      </c>
      <c r="B20" s="1324" t="s">
        <v>0</v>
      </c>
      <c r="C20" s="766">
        <v>1677</v>
      </c>
      <c r="D20" s="766">
        <v>1816</v>
      </c>
      <c r="E20" s="766">
        <v>2117</v>
      </c>
      <c r="F20" s="766">
        <v>2553</v>
      </c>
      <c r="G20" s="767">
        <v>2860</v>
      </c>
      <c r="K20" s="587" t="s">
        <v>178</v>
      </c>
      <c r="L20" s="596" t="str">
        <f>IFERROR(IF('Установка скидки'!$M$1=FALSE,B20*(1-$L$1)/'Всп лист'!$B$2,ROUNDUP(B20*(1-$L$1)/'Всп лист'!$C$3*'Всп лист'!$B$3*'Всп лист'!$B$4,0)),"-" )</f>
        <v>-</v>
      </c>
      <c r="M20" s="466">
        <f>IFERROR(IF('Установка скидки'!$M$1=FALSE,C20*(1-$L$1)/'Всп лист'!$B$2,ROUNDUP(C20*(1-$L$1)/'Всп лист'!$C$3*'Всп лист'!$B$3*'Всп лист'!$B$4,0)),"-" )</f>
        <v>1677</v>
      </c>
      <c r="N20" s="466">
        <f>IFERROR(IF('Установка скидки'!$M$1=FALSE,D20*(1-$L$1)/'Всп лист'!$B$2,ROUNDUP(D20*(1-$L$1)/'Всп лист'!$C$3*'Всп лист'!$B$3*'Всп лист'!$B$4,0)),"-" )</f>
        <v>1816</v>
      </c>
      <c r="O20" s="466">
        <f>IFERROR(IF('Установка скидки'!$M$1=FALSE,E20*(1-$L$1)/'Всп лист'!$B$2,ROUNDUP(E20*(1-$L$1)/'Всп лист'!$C$3*'Всп лист'!$B$3*'Всп лист'!$B$4,0)),"-" )</f>
        <v>2117</v>
      </c>
      <c r="P20" s="466">
        <f>IFERROR(IF('Установка скидки'!$M$1=FALSE,F20*(1-$L$1)/'Всп лист'!$B$2,ROUNDUP(F20*(1-$L$1)/'Всп лист'!$C$3*'Всп лист'!$B$3*'Всп лист'!$B$4,0)),"-" )</f>
        <v>2553</v>
      </c>
      <c r="Q20" s="467">
        <f>IFERROR(IF('Установка скидки'!$M$1=FALSE,G20*(1-$L$1)/'Всп лист'!$B$2,ROUNDUP(G20*(1-$L$1)/'Всп лист'!$C$3*'Всп лист'!$B$3*'Всп лист'!$B$4,0)),"-" )</f>
        <v>2860</v>
      </c>
    </row>
    <row r="21" spans="1:17" ht="21" customHeight="1" x14ac:dyDescent="0.25">
      <c r="A21" s="1189" t="s">
        <v>179</v>
      </c>
      <c r="B21" s="762">
        <v>1178</v>
      </c>
      <c r="C21" s="1325" t="s">
        <v>0</v>
      </c>
      <c r="D21" s="1326" t="s">
        <v>0</v>
      </c>
      <c r="E21" s="1325" t="s">
        <v>0</v>
      </c>
      <c r="F21" s="1325" t="s">
        <v>0</v>
      </c>
      <c r="G21" s="1327" t="s">
        <v>0</v>
      </c>
      <c r="K21" s="587" t="s">
        <v>179</v>
      </c>
      <c r="L21" s="476">
        <f>IFERROR(IF('Установка скидки'!$M$1=FALSE,B21*(1-$L$1)/'Всп лист'!$B$2,ROUNDUP(B21*(1-$L$1)/'Всп лист'!$C$3*'Всп лист'!$B$3*'Всп лист'!$B$4,0)),"-" )</f>
        <v>1178</v>
      </c>
      <c r="M21" s="470" t="str">
        <f>IFERROR(IF('Установка скидки'!$M$1=FALSE,C21*(1-$L$1)/'Всп лист'!$B$2,ROUNDUP(C21*(1-$L$1)/'Всп лист'!$C$3*'Всп лист'!$B$3*'Всп лист'!$B$4,0)),"-" )</f>
        <v>-</v>
      </c>
      <c r="N21" s="593" t="str">
        <f>IFERROR(IF('Установка скидки'!$M$1=FALSE,D21*(1-$L$1)/'Всп лист'!$B$2,ROUNDUP(D21*(1-$L$1)/'Всп лист'!$C$3*'Всп лист'!$B$3*'Всп лист'!$B$4,0)),"-" )</f>
        <v>-</v>
      </c>
      <c r="O21" s="470" t="str">
        <f>IFERROR(IF('Установка скидки'!$M$1=FALSE,E21*(1-$L$1)/'Всп лист'!$B$2,ROUNDUP(E21*(1-$L$1)/'Всп лист'!$C$3*'Всп лист'!$B$3*'Всп лист'!$B$4,0)),"-" )</f>
        <v>-</v>
      </c>
      <c r="P21" s="470" t="str">
        <f>IFERROR(IF('Установка скидки'!$M$1=FALSE,F21*(1-$L$1)/'Всп лист'!$B$2,ROUNDUP(F21*(1-$L$1)/'Всп лист'!$C$3*'Всп лист'!$B$3*'Всп лист'!$B$4,0)),"-" )</f>
        <v>-</v>
      </c>
      <c r="Q21" s="471" t="str">
        <f>IFERROR(IF('Установка скидки'!$M$1=FALSE,G21*(1-$L$1)/'Всп лист'!$B$2,ROUNDUP(G21*(1-$L$1)/'Всп лист'!$C$3*'Всп лист'!$B$3*'Всп лист'!$B$4,0)),"-" )</f>
        <v>-</v>
      </c>
    </row>
    <row r="22" spans="1:17" ht="21" customHeight="1" x14ac:dyDescent="0.25">
      <c r="A22" s="1190" t="s">
        <v>180</v>
      </c>
      <c r="B22" s="771">
        <v>515</v>
      </c>
      <c r="C22" s="772">
        <v>629</v>
      </c>
      <c r="D22" s="772">
        <v>661</v>
      </c>
      <c r="E22" s="772">
        <v>761</v>
      </c>
      <c r="F22" s="772">
        <v>882</v>
      </c>
      <c r="G22" s="773">
        <v>978</v>
      </c>
      <c r="K22" s="588" t="s">
        <v>180</v>
      </c>
      <c r="L22" s="597">
        <f>IFERROR(IF('Установка скидки'!$M$1=FALSE,B22*(1-$L$1)/'Всп лист'!$B$2,ROUNDUP(B22*(1-$L$1)/'Всп лист'!$C$3*'Всп лист'!$B$3*'Всп лист'!$B$4,0)),"-" )</f>
        <v>515</v>
      </c>
      <c r="M22" s="472">
        <f>IFERROR(IF('Установка скидки'!$M$1=FALSE,C22*(1-$L$1)/'Всп лист'!$B$2,ROUNDUP(C22*(1-$L$1)/'Всп лист'!$C$3*'Всп лист'!$B$3*'Всп лист'!$B$4,0)),"-" )</f>
        <v>629</v>
      </c>
      <c r="N22" s="472">
        <f>IFERROR(IF('Установка скидки'!$M$1=FALSE,D22*(1-$L$1)/'Всп лист'!$B$2,ROUNDUP(D22*(1-$L$1)/'Всп лист'!$C$3*'Всп лист'!$B$3*'Всп лист'!$B$4,0)),"-" )</f>
        <v>661</v>
      </c>
      <c r="O22" s="472">
        <f>IFERROR(IF('Установка скидки'!$M$1=FALSE,E22*(1-$L$1)/'Всп лист'!$B$2,ROUNDUP(E22*(1-$L$1)/'Всп лист'!$C$3*'Всп лист'!$B$3*'Всп лист'!$B$4,0)),"-" )</f>
        <v>761</v>
      </c>
      <c r="P22" s="472">
        <f>IFERROR(IF('Установка скидки'!$M$1=FALSE,F22*(1-$L$1)/'Всп лист'!$B$2,ROUNDUP(F22*(1-$L$1)/'Всп лист'!$C$3*'Всп лист'!$B$3*'Всп лист'!$B$4,0)),"-" )</f>
        <v>882</v>
      </c>
      <c r="Q22" s="473">
        <f>IFERROR(IF('Установка скидки'!$M$1=FALSE,G22*(1-$L$1)/'Всп лист'!$B$2,ROUNDUP(G22*(1-$L$1)/'Всп лист'!$C$3*'Всп лист'!$B$3*'Всп лист'!$B$4,0)),"-" )</f>
        <v>978</v>
      </c>
    </row>
    <row r="23" spans="1:17" ht="21" customHeight="1" thickBot="1" x14ac:dyDescent="0.3">
      <c r="A23" s="1191" t="s">
        <v>415</v>
      </c>
      <c r="B23" s="1081">
        <v>1091</v>
      </c>
      <c r="C23" s="774">
        <v>1318</v>
      </c>
      <c r="D23" s="774">
        <v>1378</v>
      </c>
      <c r="E23" s="774">
        <v>1547</v>
      </c>
      <c r="F23" s="774">
        <v>1806</v>
      </c>
      <c r="G23" s="775">
        <v>1986</v>
      </c>
      <c r="K23" s="589" t="s">
        <v>415</v>
      </c>
      <c r="L23" s="598">
        <f>IFERROR(IF('Установка скидки'!$M$1=FALSE,B23*(1-$L$1)/'Всп лист'!$B$2,ROUNDUP(B23*(1-$L$1)/'Всп лист'!$C$3*'Всп лист'!$B$3*'Всп лист'!$B$4,0)),"-" )</f>
        <v>1091</v>
      </c>
      <c r="M23" s="474">
        <f>IFERROR(IF('Установка скидки'!$M$1=FALSE,C23*(1-$L$1)/'Всп лист'!$B$2,ROUNDUP(C23*(1-$L$1)/'Всп лист'!$C$3*'Всп лист'!$B$3*'Всп лист'!$B$4,0)),"-" )</f>
        <v>1318</v>
      </c>
      <c r="N23" s="474">
        <f>IFERROR(IF('Установка скидки'!$M$1=FALSE,D23*(1-$L$1)/'Всп лист'!$B$2,ROUNDUP(D23*(1-$L$1)/'Всп лист'!$C$3*'Всп лист'!$B$3*'Всп лист'!$B$4,0)),"-" )</f>
        <v>1378</v>
      </c>
      <c r="O23" s="474">
        <f>IFERROR(IF('Установка скидки'!$M$1=FALSE,E23*(1-$L$1)/'Всп лист'!$B$2,ROUNDUP(E23*(1-$L$1)/'Всп лист'!$C$3*'Всп лист'!$B$3*'Всп лист'!$B$4,0)),"-" )</f>
        <v>1547</v>
      </c>
      <c r="P23" s="474">
        <f>IFERROR(IF('Установка скидки'!$M$1=FALSE,F23*(1-$L$1)/'Всп лист'!$B$2,ROUNDUP(F23*(1-$L$1)/'Всп лист'!$C$3*'Всп лист'!$B$3*'Всп лист'!$B$4,0)),"-" )</f>
        <v>1806</v>
      </c>
      <c r="Q23" s="475">
        <f>IFERROR(IF('Установка скидки'!$M$1=FALSE,G23*(1-$L$1)/'Всп лист'!$B$2,ROUNDUP(G23*(1-$L$1)/'Всп лист'!$C$3*'Всп лист'!$B$3*'Всп лист'!$B$4,0)),"-" )</f>
        <v>1986</v>
      </c>
    </row>
    <row r="24" spans="1:17" x14ac:dyDescent="0.25">
      <c r="A24" s="31"/>
      <c r="B24" s="31"/>
      <c r="C24" s="31"/>
      <c r="D24" s="31"/>
      <c r="E24" s="31"/>
      <c r="F24" s="31"/>
      <c r="G24" s="31"/>
      <c r="M24" s="31"/>
      <c r="N24" s="31"/>
      <c r="O24" s="31"/>
      <c r="P24" s="31"/>
      <c r="Q24" s="31"/>
    </row>
    <row r="25" spans="1:17" x14ac:dyDescent="0.25">
      <c r="A25" s="31"/>
      <c r="B25" s="31"/>
      <c r="C25" s="31"/>
      <c r="D25" s="31"/>
      <c r="E25" s="31"/>
      <c r="F25" s="31"/>
      <c r="G25" s="31"/>
      <c r="M25" s="31"/>
      <c r="N25" s="31"/>
      <c r="O25" s="31"/>
      <c r="P25" s="31"/>
      <c r="Q25" s="31"/>
    </row>
    <row r="26" spans="1:17" ht="20.25" x14ac:dyDescent="0.3">
      <c r="A26" s="34" t="s">
        <v>181</v>
      </c>
      <c r="B26" s="31"/>
      <c r="C26" s="31"/>
      <c r="D26" s="31"/>
      <c r="E26" s="31"/>
      <c r="F26" s="31"/>
      <c r="G26" s="31"/>
      <c r="M26" s="31"/>
      <c r="N26" s="31"/>
      <c r="O26" s="31"/>
      <c r="P26" s="31"/>
      <c r="Q26" s="31"/>
    </row>
    <row r="27" spans="1:17" ht="9" customHeight="1" thickBot="1" x14ac:dyDescent="0.3">
      <c r="A27" s="31"/>
      <c r="B27" s="31"/>
      <c r="C27" s="31"/>
      <c r="D27" s="31"/>
      <c r="E27" s="31"/>
      <c r="F27" s="31"/>
      <c r="G27" s="31"/>
      <c r="M27" s="31"/>
      <c r="N27" s="31"/>
      <c r="O27" s="31"/>
      <c r="P27" s="31"/>
      <c r="Q27" s="31"/>
    </row>
    <row r="28" spans="1:17" ht="24.75" customHeight="1" thickBot="1" x14ac:dyDescent="0.3">
      <c r="A28" s="1187" t="s">
        <v>170</v>
      </c>
      <c r="B28" s="1192" t="s">
        <v>1</v>
      </c>
      <c r="C28" s="1193" t="s">
        <v>4</v>
      </c>
      <c r="D28" s="1193" t="s">
        <v>5</v>
      </c>
      <c r="E28" s="1193" t="s">
        <v>6</v>
      </c>
      <c r="F28" s="1193" t="s">
        <v>7</v>
      </c>
      <c r="G28" s="1194" t="s">
        <v>8</v>
      </c>
      <c r="K28" s="35" t="s">
        <v>170</v>
      </c>
      <c r="L28" s="599" t="s">
        <v>1</v>
      </c>
      <c r="M28" s="591" t="s">
        <v>4</v>
      </c>
      <c r="N28" s="591" t="s">
        <v>5</v>
      </c>
      <c r="O28" s="591" t="s">
        <v>6</v>
      </c>
      <c r="P28" s="591" t="s">
        <v>7</v>
      </c>
      <c r="Q28" s="592" t="s">
        <v>8</v>
      </c>
    </row>
    <row r="29" spans="1:17" ht="22.5" customHeight="1" x14ac:dyDescent="0.25">
      <c r="A29" s="1190" t="s">
        <v>327</v>
      </c>
      <c r="B29" s="770">
        <v>1637</v>
      </c>
      <c r="C29" s="766">
        <v>2092</v>
      </c>
      <c r="D29" s="766">
        <v>2237</v>
      </c>
      <c r="E29" s="766">
        <v>2508</v>
      </c>
      <c r="F29" s="766">
        <v>2943</v>
      </c>
      <c r="G29" s="767">
        <v>3217</v>
      </c>
      <c r="K29" s="587" t="s">
        <v>327</v>
      </c>
      <c r="L29" s="600">
        <f>IFERROR(IF('Установка скидки'!$M$1=FALSE,B29*(1-$L$1)/'Всп лист'!$B$2,ROUNDUP(B29*(1-$L$1)/'Всп лист'!$C$3*'Всп лист'!$B$3*'Всп лист'!$B$4,0)),"-" )</f>
        <v>1637</v>
      </c>
      <c r="M29" s="462">
        <f>IFERROR(IF('Установка скидки'!$M$1=FALSE,C29*(1-$L$1)/'Всп лист'!$B$2,ROUNDUP(C29*(1-$L$1)/'Всп лист'!$C$3*'Всп лист'!$B$3*'Всп лист'!$B$4,0)),"-" )</f>
        <v>2092</v>
      </c>
      <c r="N29" s="462">
        <f>IFERROR(IF('Установка скидки'!$M$1=FALSE,D29*(1-$L$1)/'Всп лист'!$B$2,ROUNDUP(D29*(1-$L$1)/'Всп лист'!$C$3*'Всп лист'!$B$3*'Всп лист'!$B$4,0)),"-" )</f>
        <v>2237</v>
      </c>
      <c r="O29" s="462">
        <f>IFERROR(IF('Установка скидки'!$M$1=FALSE,E29*(1-$L$1)/'Всп лист'!$B$2,ROUNDUP(E29*(1-$L$1)/'Всп лист'!$C$3*'Всп лист'!$B$3*'Всп лист'!$B$4,0)),"-" )</f>
        <v>2508</v>
      </c>
      <c r="P29" s="462">
        <f>IFERROR(IF('Установка скидки'!$M$1=FALSE,F29*(1-$L$1)/'Всп лист'!$B$2,ROUNDUP(F29*(1-$L$1)/'Всп лист'!$C$3*'Всп лист'!$B$3*'Всп лист'!$B$4,0)),"-" )</f>
        <v>2943</v>
      </c>
      <c r="Q29" s="463">
        <f>IFERROR(IF('Установка скидки'!$M$1=FALSE,G29*(1-$L$1)/'Всп лист'!$B$2,ROUNDUP(G29*(1-$L$1)/'Всп лист'!$C$3*'Всп лист'!$B$3*'Всп лист'!$B$4,0)),"-" )</f>
        <v>3217</v>
      </c>
    </row>
    <row r="30" spans="1:17" ht="22.5" customHeight="1" x14ac:dyDescent="0.25">
      <c r="A30" s="1189" t="s">
        <v>421</v>
      </c>
      <c r="B30" s="762">
        <v>2159</v>
      </c>
      <c r="C30" s="763">
        <v>2985</v>
      </c>
      <c r="D30" s="763">
        <v>3193</v>
      </c>
      <c r="E30" s="763">
        <v>3580</v>
      </c>
      <c r="F30" s="763">
        <v>4201</v>
      </c>
      <c r="G30" s="764">
        <v>4592</v>
      </c>
      <c r="K30" s="588" t="s">
        <v>421</v>
      </c>
      <c r="L30" s="477">
        <f>IFERROR(IF('Установка скидки'!$M$1=FALSE,B30*(1-$L$1)/'Всп лист'!$B$2,ROUNDUP(B30*(1-$L$1)/'Всп лист'!$C$3*'Всп лист'!$B$3*'Всп лист'!$B$4,0)),"-" )</f>
        <v>2159</v>
      </c>
      <c r="M30" s="468">
        <f>IFERROR(IF('Установка скидки'!$M$1=FALSE,C30*(1-$L$1)/'Всп лист'!$B$2,ROUNDUP(C30*(1-$L$1)/'Всп лист'!$C$3*'Всп лист'!$B$3*'Всп лист'!$B$4,0)),"-" )</f>
        <v>2985</v>
      </c>
      <c r="N30" s="468">
        <f>IFERROR(IF('Установка скидки'!$M$1=FALSE,D30*(1-$L$1)/'Всп лист'!$B$2,ROUNDUP(D30*(1-$L$1)/'Всп лист'!$C$3*'Всп лист'!$B$3*'Всп лист'!$B$4,0)),"-" )</f>
        <v>3193</v>
      </c>
      <c r="O30" s="468">
        <f>IFERROR(IF('Установка скидки'!$M$1=FALSE,E30*(1-$L$1)/'Всп лист'!$B$2,ROUNDUP(E30*(1-$L$1)/'Всп лист'!$C$3*'Всп лист'!$B$3*'Всп лист'!$B$4,0)),"-" )</f>
        <v>3580</v>
      </c>
      <c r="P30" s="468">
        <f>IFERROR(IF('Установка скидки'!$M$1=FALSE,F30*(1-$L$1)/'Всп лист'!$B$2,ROUNDUP(F30*(1-$L$1)/'Всп лист'!$C$3*'Всп лист'!$B$3*'Всп лист'!$B$4,0)),"-" )</f>
        <v>4201</v>
      </c>
      <c r="Q30" s="469">
        <f>IFERROR(IF('Установка скидки'!$M$1=FALSE,G30*(1-$L$1)/'Всп лист'!$B$2,ROUNDUP(G30*(1-$L$1)/'Всп лист'!$C$3*'Всп лист'!$B$3*'Всп лист'!$B$4,0)),"-" )</f>
        <v>4592</v>
      </c>
    </row>
    <row r="31" spans="1:17" ht="22.5" customHeight="1" x14ac:dyDescent="0.25">
      <c r="A31" s="1190" t="s">
        <v>422</v>
      </c>
      <c r="B31" s="770">
        <v>2995</v>
      </c>
      <c r="C31" s="766">
        <v>3996</v>
      </c>
      <c r="D31" s="766">
        <v>4275</v>
      </c>
      <c r="E31" s="766">
        <v>4793</v>
      </c>
      <c r="F31" s="766">
        <v>5623</v>
      </c>
      <c r="G31" s="767">
        <v>6370</v>
      </c>
      <c r="K31" s="587" t="s">
        <v>422</v>
      </c>
      <c r="L31" s="476">
        <f>IFERROR(IF('Установка скидки'!$M$1=FALSE,B31*(1-$L$1)/'Всп лист'!$B$2,ROUNDUP(B31*(1-$L$1)/'Всп лист'!$C$3*'Всп лист'!$B$3*'Всп лист'!$B$4,0)),"-" )</f>
        <v>2995</v>
      </c>
      <c r="M31" s="466">
        <f>IFERROR(IF('Установка скидки'!$M$1=FALSE,C31*(1-$L$1)/'Всп лист'!$B$2,ROUNDUP(C31*(1-$L$1)/'Всп лист'!$C$3*'Всп лист'!$B$3*'Всп лист'!$B$4,0)),"-" )</f>
        <v>3996</v>
      </c>
      <c r="N31" s="466">
        <f>IFERROR(IF('Установка скидки'!$M$1=FALSE,D31*(1-$L$1)/'Всп лист'!$B$2,ROUNDUP(D31*(1-$L$1)/'Всп лист'!$C$3*'Всп лист'!$B$3*'Всп лист'!$B$4,0)),"-" )</f>
        <v>4275</v>
      </c>
      <c r="O31" s="466">
        <f>IFERROR(IF('Установка скидки'!$M$1=FALSE,E31*(1-$L$1)/'Всп лист'!$B$2,ROUNDUP(E31*(1-$L$1)/'Всп лист'!$C$3*'Всп лист'!$B$3*'Всп лист'!$B$4,0)),"-" )</f>
        <v>4793</v>
      </c>
      <c r="P31" s="466">
        <f>IFERROR(IF('Установка скидки'!$M$1=FALSE,F31*(1-$L$1)/'Всп лист'!$B$2,ROUNDUP(F31*(1-$L$1)/'Всп лист'!$C$3*'Всп лист'!$B$3*'Всп лист'!$B$4,0)),"-" )</f>
        <v>5623</v>
      </c>
      <c r="Q31" s="467">
        <f>IFERROR(IF('Установка скидки'!$M$1=FALSE,G31*(1-$L$1)/'Всп лист'!$B$2,ROUNDUP(G31*(1-$L$1)/'Всп лист'!$C$3*'Всп лист'!$B$3*'Всп лист'!$B$4,0)),"-" )</f>
        <v>6370</v>
      </c>
    </row>
    <row r="32" spans="1:17" ht="22.5" customHeight="1" x14ac:dyDescent="0.25">
      <c r="A32" s="1189" t="s">
        <v>423</v>
      </c>
      <c r="B32" s="762">
        <v>1184</v>
      </c>
      <c r="C32" s="763">
        <v>1637</v>
      </c>
      <c r="D32" s="763">
        <v>1751</v>
      </c>
      <c r="E32" s="763">
        <v>1964</v>
      </c>
      <c r="F32" s="763">
        <v>2304</v>
      </c>
      <c r="G32" s="764">
        <v>2519</v>
      </c>
      <c r="K32" s="588" t="s">
        <v>423</v>
      </c>
      <c r="L32" s="477">
        <f>IFERROR(IF('Установка скидки'!$M$1=FALSE,B32*(1-$L$1)/'Всп лист'!$B$2,ROUNDUP(B32*(1-$L$1)/'Всп лист'!$C$3*'Всп лист'!$B$3*'Всп лист'!$B$4,0)),"-" )</f>
        <v>1184</v>
      </c>
      <c r="M32" s="468">
        <f>IFERROR(IF('Установка скидки'!$M$1=FALSE,C32*(1-$L$1)/'Всп лист'!$B$2,ROUNDUP(C32*(1-$L$1)/'Всп лист'!$C$3*'Всп лист'!$B$3*'Всп лист'!$B$4,0)),"-" )</f>
        <v>1637</v>
      </c>
      <c r="N32" s="468">
        <f>IFERROR(IF('Установка скидки'!$M$1=FALSE,D32*(1-$L$1)/'Всп лист'!$B$2,ROUNDUP(D32*(1-$L$1)/'Всп лист'!$C$3*'Всп лист'!$B$3*'Всп лист'!$B$4,0)),"-" )</f>
        <v>1751</v>
      </c>
      <c r="O32" s="468">
        <f>IFERROR(IF('Установка скидки'!$M$1=FALSE,E32*(1-$L$1)/'Всп лист'!$B$2,ROUNDUP(E32*(1-$L$1)/'Всп лист'!$C$3*'Всп лист'!$B$3*'Всп лист'!$B$4,0)),"-" )</f>
        <v>1964</v>
      </c>
      <c r="P32" s="468">
        <f>IFERROR(IF('Установка скидки'!$M$1=FALSE,F32*(1-$L$1)/'Всп лист'!$B$2,ROUNDUP(F32*(1-$L$1)/'Всп лист'!$C$3*'Всп лист'!$B$3*'Всп лист'!$B$4,0)),"-" )</f>
        <v>2304</v>
      </c>
      <c r="Q32" s="469">
        <f>IFERROR(IF('Установка скидки'!$M$1=FALSE,G32*(1-$L$1)/'Всп лист'!$B$2,ROUNDUP(G32*(1-$L$1)/'Всп лист'!$C$3*'Всп лист'!$B$3*'Всп лист'!$B$4,0)),"-" )</f>
        <v>2519</v>
      </c>
    </row>
    <row r="33" spans="1:18" ht="22.5" customHeight="1" x14ac:dyDescent="0.25">
      <c r="A33" s="1190" t="s">
        <v>325</v>
      </c>
      <c r="B33" s="770">
        <v>3315</v>
      </c>
      <c r="C33" s="766">
        <v>4656</v>
      </c>
      <c r="D33" s="776">
        <v>5782</v>
      </c>
      <c r="E33" s="766">
        <v>5583</v>
      </c>
      <c r="F33" s="766">
        <v>6509</v>
      </c>
      <c r="G33" s="767">
        <v>7095</v>
      </c>
      <c r="K33" s="587" t="s">
        <v>325</v>
      </c>
      <c r="L33" s="476">
        <f>IFERROR(IF('Установка скидки'!$M$1=FALSE,B33*(1-$L$1)/'Всп лист'!$B$2,ROUNDUP(B33*(1-$L$1)/'Всп лист'!$C$3*'Всп лист'!$B$3*'Всп лист'!$B$4,0)),"-" )</f>
        <v>3315</v>
      </c>
      <c r="M33" s="466">
        <f>IFERROR(IF('Установка скидки'!$M$1=FALSE,C33*(1-$L$1)/'Всп лист'!$B$2,ROUNDUP(C33*(1-$L$1)/'Всп лист'!$C$3*'Всп лист'!$B$3*'Всп лист'!$B$4,0)),"-" )</f>
        <v>4656</v>
      </c>
      <c r="N33" s="466">
        <f>IFERROR(IF('Установка скидки'!$M$1=FALSE,D33*(1-$L$1)/'Всп лист'!$B$2,ROUNDUP(D33*(1-$L$1)/'Всп лист'!$C$3*'Всп лист'!$B$3*'Всп лист'!$B$4,0)),"-" )</f>
        <v>5782</v>
      </c>
      <c r="O33" s="466">
        <f>IFERROR(IF('Установка скидки'!$M$1=FALSE,E33*(1-$L$1)/'Всп лист'!$B$2,ROUNDUP(E33*(1-$L$1)/'Всп лист'!$C$3*'Всп лист'!$B$3*'Всп лист'!$B$4,0)),"-" )</f>
        <v>5583</v>
      </c>
      <c r="P33" s="466">
        <f>IFERROR(IF('Установка скидки'!$M$1=FALSE,F33*(1-$L$1)/'Всп лист'!$B$2,ROUNDUP(F33*(1-$L$1)/'Всп лист'!$C$3*'Всп лист'!$B$3*'Всп лист'!$B$4,0)),"-" )</f>
        <v>6509</v>
      </c>
      <c r="Q33" s="467">
        <f>IFERROR(IF('Установка скидки'!$M$1=FALSE,G33*(1-$L$1)/'Всп лист'!$B$2,ROUNDUP(G33*(1-$L$1)/'Всп лист'!$C$3*'Всп лист'!$B$3*'Всп лист'!$B$4,0)),"-" )</f>
        <v>7095</v>
      </c>
    </row>
    <row r="34" spans="1:18" ht="22.5" customHeight="1" x14ac:dyDescent="0.25">
      <c r="A34" s="1190" t="s">
        <v>424</v>
      </c>
      <c r="B34" s="770">
        <v>4109</v>
      </c>
      <c r="C34" s="766">
        <v>5537</v>
      </c>
      <c r="D34" s="766">
        <v>5922</v>
      </c>
      <c r="E34" s="766">
        <v>6640</v>
      </c>
      <c r="F34" s="766">
        <v>7994</v>
      </c>
      <c r="G34" s="767">
        <v>8740</v>
      </c>
      <c r="K34" s="588" t="s">
        <v>424</v>
      </c>
      <c r="L34" s="477">
        <f>IFERROR(IF('Установка скидки'!$M$1=FALSE,B34*(1-$L$1)/'Всп лист'!$B$2,ROUNDUP(B34*(1-$L$1)/'Всп лист'!$C$3*'Всп лист'!$B$3*'Всп лист'!$B$4,0)),"-" )</f>
        <v>4109</v>
      </c>
      <c r="M34" s="468">
        <f>IFERROR(IF('Установка скидки'!$M$1=FALSE,C34*(1-$L$1)/'Всп лист'!$B$2,ROUNDUP(C34*(1-$L$1)/'Всп лист'!$C$3*'Всп лист'!$B$3*'Всп лист'!$B$4,0)),"-" )</f>
        <v>5537</v>
      </c>
      <c r="N34" s="468">
        <f>IFERROR(IF('Установка скидки'!$M$1=FALSE,D34*(1-$L$1)/'Всп лист'!$B$2,ROUNDUP(D34*(1-$L$1)/'Всп лист'!$C$3*'Всп лист'!$B$3*'Всп лист'!$B$4,0)),"-" )</f>
        <v>5922</v>
      </c>
      <c r="O34" s="468">
        <f>IFERROR(IF('Установка скидки'!$M$1=FALSE,E34*(1-$L$1)/'Всп лист'!$B$2,ROUNDUP(E34*(1-$L$1)/'Всп лист'!$C$3*'Всп лист'!$B$3*'Всп лист'!$B$4,0)),"-" )</f>
        <v>6640</v>
      </c>
      <c r="P34" s="468">
        <f>IFERROR(IF('Установка скидки'!$M$1=FALSE,F34*(1-$L$1)/'Всп лист'!$B$2,ROUNDUP(F34*(1-$L$1)/'Всп лист'!$C$3*'Всп лист'!$B$3*'Всп лист'!$B$4,0)),"-" )</f>
        <v>7994</v>
      </c>
      <c r="Q34" s="469">
        <f>IFERROR(IF('Установка скидки'!$M$1=FALSE,G34*(1-$L$1)/'Всп лист'!$B$2,ROUNDUP(G34*(1-$L$1)/'Всп лист'!$C$3*'Всп лист'!$B$3*'Всп лист'!$B$4,0)),"-" )</f>
        <v>8740</v>
      </c>
    </row>
    <row r="35" spans="1:18" s="839" customFormat="1" ht="22.5" customHeight="1" x14ac:dyDescent="0.25">
      <c r="A35" s="1189" t="s">
        <v>326</v>
      </c>
      <c r="B35" s="762">
        <v>5130</v>
      </c>
      <c r="C35" s="763">
        <v>6526</v>
      </c>
      <c r="D35" s="1322" t="s">
        <v>0</v>
      </c>
      <c r="E35" s="763">
        <v>7541</v>
      </c>
      <c r="F35" s="763">
        <v>8620</v>
      </c>
      <c r="G35" s="764">
        <v>9318</v>
      </c>
      <c r="K35" s="840" t="s">
        <v>326</v>
      </c>
      <c r="L35" s="841">
        <f>IFERROR(IF('Установка скидки'!$M$1=FALSE,B35*(1-$L$1)/'Всп лист'!$B$2,ROUNDUP(B35*(1-$L$1)/'Всп лист'!$C$3*'Всп лист'!$B$3*'Всп лист'!$B$4,0)),"-" )</f>
        <v>5130</v>
      </c>
      <c r="M35" s="842">
        <f>IFERROR(IF('Установка скидки'!$M$1=FALSE,C35*(1-$L$1)/'Всп лист'!$B$2,ROUNDUP(C35*(1-$L$1)/'Всп лист'!$C$3*'Всп лист'!$B$3*'Всп лист'!$B$4,0)),"-" )</f>
        <v>6526</v>
      </c>
      <c r="N35" s="842" t="str">
        <f>IFERROR(IF('Установка скидки'!$M$1=FALSE,D35*(1-$L$1)/'Всп лист'!$B$2,ROUNDUP(D35*(1-$L$1)/'Всп лист'!$C$3*'Всп лист'!$B$3*'Всп лист'!$B$4,0)),"-" )</f>
        <v>-</v>
      </c>
      <c r="O35" s="842">
        <f>IFERROR(IF('Установка скидки'!$M$1=FALSE,E35*(1-$L$1)/'Всп лист'!$B$2,ROUNDUP(E35*(1-$L$1)/'Всп лист'!$C$3*'Всп лист'!$B$3*'Всп лист'!$B$4,0)),"-" )</f>
        <v>7541</v>
      </c>
      <c r="P35" s="842">
        <f>IFERROR(IF('Установка скидки'!$M$1=FALSE,F35*(1-$L$1)/'Всп лист'!$B$2,ROUNDUP(F35*(1-$L$1)/'Всп лист'!$C$3*'Всп лист'!$B$3*'Всп лист'!$B$4,0)),"-" )</f>
        <v>8620</v>
      </c>
      <c r="Q35" s="843">
        <f>IFERROR(IF('Установка скидки'!$M$1=FALSE,G35*(1-$L$1)/'Всп лист'!$B$2,ROUNDUP(G35*(1-$L$1)/'Всп лист'!$C$3*'Всп лист'!$B$3*'Всп лист'!$B$4,0)),"-" )</f>
        <v>9318</v>
      </c>
    </row>
    <row r="36" spans="1:18" ht="22.5" customHeight="1" x14ac:dyDescent="0.25">
      <c r="A36" s="1190" t="s">
        <v>333</v>
      </c>
      <c r="B36" s="770">
        <v>3483</v>
      </c>
      <c r="C36" s="766">
        <v>4815</v>
      </c>
      <c r="D36" s="766">
        <v>5150</v>
      </c>
      <c r="E36" s="766">
        <v>5774</v>
      </c>
      <c r="F36" s="766">
        <v>6775</v>
      </c>
      <c r="G36" s="767">
        <v>7407</v>
      </c>
      <c r="K36" s="588" t="s">
        <v>333</v>
      </c>
      <c r="L36" s="477">
        <f>IFERROR(IF('Установка скидки'!$M$1=FALSE,B36*(1-$L$1)/'Всп лист'!$B$2,ROUNDUP(B36*(1-$L$1)/'Всп лист'!$C$3*'Всп лист'!$B$3*'Всп лист'!$B$4,0)),"-" )</f>
        <v>3483</v>
      </c>
      <c r="M36" s="468">
        <f>IFERROR(IF('Установка скидки'!$M$1=FALSE,C36*(1-$L$1)/'Всп лист'!$B$2,ROUNDUP(C36*(1-$L$1)/'Всп лист'!$C$3*'Всп лист'!$B$3*'Всп лист'!$B$4,0)),"-" )</f>
        <v>4815</v>
      </c>
      <c r="N36" s="468">
        <f>IFERROR(IF('Установка скидки'!$M$1=FALSE,D36*(1-$L$1)/'Всп лист'!$B$2,ROUNDUP(D36*(1-$L$1)/'Всп лист'!$C$3*'Всп лист'!$B$3*'Всп лист'!$B$4,0)),"-" )</f>
        <v>5150</v>
      </c>
      <c r="O36" s="468">
        <f>IFERROR(IF('Установка скидки'!$M$1=FALSE,E36*(1-$L$1)/'Всп лист'!$B$2,ROUNDUP(E36*(1-$L$1)/'Всп лист'!$C$3*'Всп лист'!$B$3*'Всп лист'!$B$4,0)),"-" )</f>
        <v>5774</v>
      </c>
      <c r="P36" s="468">
        <f>IFERROR(IF('Установка скидки'!$M$1=FALSE,F36*(1-$L$1)/'Всп лист'!$B$2,ROUNDUP(F36*(1-$L$1)/'Всп лист'!$C$3*'Всп лист'!$B$3*'Всп лист'!$B$4,0)),"-" )</f>
        <v>6775</v>
      </c>
      <c r="Q36" s="469">
        <f>IFERROR(IF('Установка скидки'!$M$1=FALSE,G36*(1-$L$1)/'Всп лист'!$B$2,ROUNDUP(G36*(1-$L$1)/'Всп лист'!$C$3*'Всп лист'!$B$3*'Всп лист'!$B$4,0)),"-" )</f>
        <v>7407</v>
      </c>
    </row>
    <row r="37" spans="1:18" s="839" customFormat="1" ht="22.5" customHeight="1" x14ac:dyDescent="0.25">
      <c r="A37" s="1189" t="s">
        <v>425</v>
      </c>
      <c r="B37" s="762">
        <v>2264</v>
      </c>
      <c r="C37" s="763">
        <v>3130</v>
      </c>
      <c r="D37" s="763">
        <v>3348</v>
      </c>
      <c r="E37" s="763">
        <v>3753</v>
      </c>
      <c r="F37" s="763">
        <v>4404</v>
      </c>
      <c r="G37" s="764">
        <v>4814</v>
      </c>
      <c r="K37" s="840" t="s">
        <v>425</v>
      </c>
      <c r="L37" s="841">
        <f>IFERROR(IF('Установка скидки'!$M$1=FALSE,B37*(1-$L$1)/'Всп лист'!$B$2,ROUNDUP(B37*(1-$L$1)/'Всп лист'!$C$3*'Всп лист'!$B$3*'Всп лист'!$B$4,0)),"-" )</f>
        <v>2264</v>
      </c>
      <c r="M37" s="842">
        <f>IFERROR(IF('Установка скидки'!$M$1=FALSE,C37*(1-$L$1)/'Всп лист'!$B$2,ROUNDUP(C37*(1-$L$1)/'Всп лист'!$C$3*'Всп лист'!$B$3*'Всп лист'!$B$4,0)),"-" )</f>
        <v>3130</v>
      </c>
      <c r="N37" s="842">
        <f>IFERROR(IF('Установка скидки'!$M$1=FALSE,D37*(1-$L$1)/'Всп лист'!$B$2,ROUNDUP(D37*(1-$L$1)/'Всп лист'!$C$3*'Всп лист'!$B$3*'Всп лист'!$B$4,0)),"-" )</f>
        <v>3348</v>
      </c>
      <c r="O37" s="842">
        <f>IFERROR(IF('Установка скидки'!$M$1=FALSE,E37*(1-$L$1)/'Всп лист'!$B$2,ROUNDUP(E37*(1-$L$1)/'Всп лист'!$C$3*'Всп лист'!$B$3*'Всп лист'!$B$4,0)),"-" )</f>
        <v>3753</v>
      </c>
      <c r="P37" s="842">
        <f>IFERROR(IF('Установка скидки'!$M$1=FALSE,F37*(1-$L$1)/'Всп лист'!$B$2,ROUNDUP(F37*(1-$L$1)/'Всп лист'!$C$3*'Всп лист'!$B$3*'Всп лист'!$B$4,0)),"-" )</f>
        <v>4404</v>
      </c>
      <c r="Q37" s="843">
        <f>IFERROR(IF('Установка скидки'!$M$1=FALSE,G37*(1-$L$1)/'Всп лист'!$B$2,ROUNDUP(G37*(1-$L$1)/'Всп лист'!$C$3*'Всп лист'!$B$3*'Всп лист'!$B$4,0)),"-" )</f>
        <v>4814</v>
      </c>
    </row>
    <row r="38" spans="1:18" ht="22.5" customHeight="1" x14ac:dyDescent="0.25">
      <c r="A38" s="1195" t="s">
        <v>182</v>
      </c>
      <c r="B38" s="765">
        <v>627</v>
      </c>
      <c r="C38" s="760">
        <v>819</v>
      </c>
      <c r="D38" s="760">
        <v>824</v>
      </c>
      <c r="E38" s="760">
        <v>953</v>
      </c>
      <c r="F38" s="766">
        <v>1118</v>
      </c>
      <c r="G38" s="767">
        <v>1223</v>
      </c>
      <c r="K38" s="588" t="s">
        <v>182</v>
      </c>
      <c r="L38" s="477">
        <f>IFERROR(IF('Установка скидки'!$M$1=FALSE,B38*(1-$L$1)/'Всп лист'!$B$2,ROUNDUP(B38*(1-$L$1)/'Всп лист'!$C$3*'Всп лист'!$B$3*'Всп лист'!$B$4,0)),"-" )</f>
        <v>627</v>
      </c>
      <c r="M38" s="468">
        <f>IFERROR(IF('Установка скидки'!$M$1=FALSE,C38*(1-$L$1)/'Всп лист'!$B$2,ROUNDUP(C38*(1-$L$1)/'Всп лист'!$C$3*'Всп лист'!$B$3*'Всп лист'!$B$4,0)),"-" )</f>
        <v>819</v>
      </c>
      <c r="N38" s="468">
        <f>IFERROR(IF('Установка скидки'!$M$1=FALSE,D38*(1-$L$1)/'Всп лист'!$B$2,ROUNDUP(D38*(1-$L$1)/'Всп лист'!$C$3*'Всп лист'!$B$3*'Всп лист'!$B$4,0)),"-" )</f>
        <v>824</v>
      </c>
      <c r="O38" s="468">
        <f>IFERROR(IF('Установка скидки'!$M$1=FALSE,E38*(1-$L$1)/'Всп лист'!$B$2,ROUNDUP(E38*(1-$L$1)/'Всп лист'!$C$3*'Всп лист'!$B$3*'Всп лист'!$B$4,0)),"-" )</f>
        <v>953</v>
      </c>
      <c r="P38" s="468">
        <f>IFERROR(IF('Установка скидки'!$M$1=FALSE,F38*(1-$L$1)/'Всп лист'!$B$2,ROUNDUP(F38*(1-$L$1)/'Всп лист'!$C$3*'Всп лист'!$B$3*'Всп лист'!$B$4,0)),"-" )</f>
        <v>1118</v>
      </c>
      <c r="Q38" s="469">
        <f>IFERROR(IF('Установка скидки'!$M$1=FALSE,G38*(1-$L$1)/'Всп лист'!$B$2,ROUNDUP(G38*(1-$L$1)/'Всп лист'!$C$3*'Всп лист'!$B$3*'Всп лист'!$B$4,0)),"-" )</f>
        <v>1223</v>
      </c>
    </row>
    <row r="39" spans="1:18" s="839" customFormat="1" ht="22.5" customHeight="1" thickBot="1" x14ac:dyDescent="0.3">
      <c r="A39" s="1196" t="s">
        <v>414</v>
      </c>
      <c r="B39" s="909">
        <v>1466</v>
      </c>
      <c r="C39" s="910">
        <v>1789</v>
      </c>
      <c r="D39" s="910">
        <v>1862</v>
      </c>
      <c r="E39" s="910">
        <v>2003</v>
      </c>
      <c r="F39" s="910">
        <v>2196</v>
      </c>
      <c r="G39" s="911">
        <v>2515</v>
      </c>
      <c r="K39" s="844" t="s">
        <v>414</v>
      </c>
      <c r="L39" s="845">
        <f>IFERROR(IF('Установка скидки'!$M$1=FALSE,B39*(1-$L$1)/'Всп лист'!$B$2,ROUNDUP(B39*(1-$L$1)/'Всп лист'!$C$3*'Всп лист'!$B$3*'Всп лист'!$B$4,0)),"-" )</f>
        <v>1466</v>
      </c>
      <c r="M39" s="846">
        <f>IFERROR(IF('Установка скидки'!$M$1=FALSE,C39*(1-$L$1)/'Всп лист'!$B$2,ROUNDUP(C39*(1-$L$1)/'Всп лист'!$C$3*'Всп лист'!$B$3*'Всп лист'!$B$4,0)),"-" )</f>
        <v>1789</v>
      </c>
      <c r="N39" s="846">
        <f>IFERROR(IF('Установка скидки'!$M$1=FALSE,D39*(1-$L$1)/'Всп лист'!$B$2,ROUNDUP(D39*(1-$L$1)/'Всп лист'!$C$3*'Всп лист'!$B$3*'Всп лист'!$B$4,0)),"-" )</f>
        <v>1862</v>
      </c>
      <c r="O39" s="846">
        <f>IFERROR(IF('Установка скидки'!$M$1=FALSE,E39*(1-$L$1)/'Всп лист'!$B$2,ROUNDUP(E39*(1-$L$1)/'Всп лист'!$C$3*'Всп лист'!$B$3*'Всп лист'!$B$4,0)),"-" )</f>
        <v>2003</v>
      </c>
      <c r="P39" s="846">
        <f>IFERROR(IF('Установка скидки'!$M$1=FALSE,F39*(1-$L$1)/'Всп лист'!$B$2,ROUNDUP(F39*(1-$L$1)/'Всп лист'!$C$3*'Всп лист'!$B$3*'Всп лист'!$B$4,0)),"-" )</f>
        <v>2196</v>
      </c>
      <c r="Q39" s="847">
        <f>IFERROR(IF('Установка скидки'!$M$1=FALSE,G39*(1-$L$1)/'Всп лист'!$B$2,ROUNDUP(G39*(1-$L$1)/'Всп лист'!$C$3*'Всп лист'!$B$3*'Всп лист'!$B$4,0)),"-" )</f>
        <v>2515</v>
      </c>
    </row>
    <row r="41" spans="1:18" x14ac:dyDescent="0.25">
      <c r="K41" s="222" t="s">
        <v>47</v>
      </c>
      <c r="N41" s="390"/>
      <c r="O41" s="391"/>
    </row>
    <row r="42" spans="1:18" x14ac:dyDescent="0.25">
      <c r="K42" s="228" t="s">
        <v>168</v>
      </c>
      <c r="L42" s="228"/>
      <c r="M42" s="228"/>
      <c r="N42" s="1390"/>
      <c r="O42" s="1390"/>
    </row>
    <row r="43" spans="1:18" x14ac:dyDescent="0.25">
      <c r="K43" s="228" t="s">
        <v>430</v>
      </c>
      <c r="L43" s="394"/>
      <c r="M43" s="394"/>
      <c r="N43" s="1518"/>
      <c r="O43" s="1518"/>
      <c r="P43" s="400"/>
      <c r="Q43" s="400"/>
      <c r="R43" s="400"/>
    </row>
    <row r="44" spans="1:18" ht="19.5" customHeight="1" x14ac:dyDescent="0.25">
      <c r="K44" s="401" t="s">
        <v>12</v>
      </c>
      <c r="L44" s="402"/>
      <c r="M44" s="402"/>
      <c r="N44" s="402"/>
      <c r="O44" s="400"/>
      <c r="P44" s="400"/>
      <c r="Q44" s="400"/>
      <c r="R44" s="400"/>
    </row>
    <row r="45" spans="1:18" x14ac:dyDescent="0.25">
      <c r="K45" s="401" t="s">
        <v>14</v>
      </c>
      <c r="L45" s="402"/>
      <c r="M45" s="402"/>
      <c r="N45" s="402"/>
      <c r="O45" s="400"/>
      <c r="P45" s="400"/>
      <c r="Q45" s="400"/>
      <c r="R45" s="400"/>
    </row>
    <row r="46" spans="1:18" x14ac:dyDescent="0.25">
      <c r="K46" s="401" t="s">
        <v>15</v>
      </c>
      <c r="L46" s="402"/>
      <c r="M46" s="402"/>
      <c r="N46" s="402"/>
      <c r="O46" s="400"/>
      <c r="P46" s="400"/>
      <c r="Q46" s="400"/>
      <c r="R46" s="400"/>
    </row>
    <row r="47" spans="1:18" x14ac:dyDescent="0.25">
      <c r="K47" s="401" t="s">
        <v>18</v>
      </c>
      <c r="L47" s="402"/>
      <c r="M47" s="402"/>
      <c r="N47" s="402"/>
      <c r="O47" s="400"/>
      <c r="P47" s="400"/>
      <c r="Q47" s="400"/>
      <c r="R47" s="400"/>
    </row>
    <row r="48" spans="1:18" ht="27" customHeight="1" x14ac:dyDescent="0.25">
      <c r="K48" s="1516" t="s">
        <v>17</v>
      </c>
      <c r="L48" s="1516"/>
      <c r="M48" s="1516"/>
      <c r="N48" s="1516"/>
      <c r="O48" s="1516"/>
      <c r="P48" s="1516"/>
      <c r="Q48" s="1516"/>
      <c r="R48" s="1516"/>
    </row>
    <row r="49" spans="11:18" ht="15" customHeight="1" x14ac:dyDescent="0.25">
      <c r="K49" s="1517" t="s">
        <v>35</v>
      </c>
      <c r="L49" s="1517"/>
      <c r="M49" s="1517"/>
      <c r="N49" s="1517"/>
      <c r="O49" s="1517"/>
      <c r="P49" s="1517"/>
      <c r="Q49" s="1517"/>
      <c r="R49" s="403"/>
    </row>
    <row r="50" spans="11:18" ht="27.75" customHeight="1" x14ac:dyDescent="0.25">
      <c r="K50" s="1517"/>
      <c r="L50" s="1517"/>
      <c r="M50" s="1517"/>
      <c r="N50" s="1517"/>
      <c r="O50" s="1517"/>
      <c r="P50" s="1517"/>
      <c r="Q50" s="1517"/>
      <c r="R50" s="403"/>
    </row>
    <row r="51" spans="11:18" ht="25.5" customHeight="1" x14ac:dyDescent="0.25">
      <c r="K51" s="36"/>
      <c r="L51" s="36"/>
      <c r="M51" s="36"/>
      <c r="N51" s="36"/>
      <c r="O51" s="36"/>
      <c r="P51" s="36"/>
      <c r="Q51" s="36"/>
      <c r="R51" s="36"/>
    </row>
  </sheetData>
  <sheetProtection algorithmName="SHA-512" hashValue="+4m4ZuYyzTJFMrS6drgWJQczRuh1VnxP59fcVNoMRdsIA+o+FBzgbbZlSzSJq9dysphlEKwbMhAKlkJ6ZZkxYQ==" saltValue="K/U5uumuoClo3R2vyD9mVw==" spinCount="100000" sheet="1" objects="1" scenarios="1"/>
  <protectedRanges>
    <protectedRange sqref="K44:N49" name="Диапазон1_18_1_1"/>
    <protectedRange sqref="N42:N43" name="Диапазон1_2_2_1_1_1"/>
    <protectedRange sqref="N41:O41" name="Диапазон1_2_2_1_1_1_1"/>
  </protectedRanges>
  <mergeCells count="5">
    <mergeCell ref="K6:L6"/>
    <mergeCell ref="K48:R48"/>
    <mergeCell ref="K49:Q50"/>
    <mergeCell ref="N42:O42"/>
    <mergeCell ref="N43:O43"/>
  </mergeCells>
  <pageMargins left="0.51181102362204722" right="0.11811023622047245" top="0.35433070866141736" bottom="0.35433070866141736" header="0.31496062992125984" footer="0.31496062992125984"/>
  <pageSetup paperSize="9" scale="6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T53"/>
  <sheetViews>
    <sheetView zoomScale="80" zoomScaleNormal="80" workbookViewId="0">
      <pane xSplit="13" ySplit="7" topLeftCell="N21" activePane="bottomRight" state="frozen"/>
      <selection activeCell="R9" sqref="R9"/>
      <selection pane="topRight" activeCell="R9" sqref="R9"/>
      <selection pane="bottomLeft" activeCell="R9" sqref="R9"/>
      <selection pane="bottomRight" activeCell="T32" sqref="T32:T39"/>
    </sheetView>
  </sheetViews>
  <sheetFormatPr defaultColWidth="9.140625" defaultRowHeight="15" outlineLevelCol="1" x14ac:dyDescent="0.25"/>
  <cols>
    <col min="1" max="1" width="67.28515625" style="32" hidden="1" customWidth="1" outlineLevel="1"/>
    <col min="2" max="8" width="12.42578125" style="32" hidden="1" customWidth="1" outlineLevel="1"/>
    <col min="9" max="11" width="2.5703125" style="32" hidden="1" customWidth="1" outlineLevel="1"/>
    <col min="12" max="12" width="2.5703125" style="32" customWidth="1" collapsed="1"/>
    <col min="13" max="13" width="67.5703125" style="32" customWidth="1"/>
    <col min="14" max="19" width="12.28515625" style="32" customWidth="1"/>
    <col min="20" max="16384" width="9.140625" style="32"/>
  </cols>
  <sheetData>
    <row r="1" spans="1:20" ht="20.25" x14ac:dyDescent="0.3">
      <c r="M1" s="12" t="s">
        <v>139</v>
      </c>
      <c r="N1" s="30">
        <f>'Установка скидки'!$G$11</f>
        <v>0</v>
      </c>
      <c r="R1" s="639" t="str">
        <f>IF('Установка скидки'!$M$1=FALSE,'Всп лист'!$A$7,'Всп лист'!$A$8)</f>
        <v>Цены указаны в руб. с НДС</v>
      </c>
    </row>
    <row r="2" spans="1:20" ht="18" x14ac:dyDescent="0.25">
      <c r="M2" s="33"/>
      <c r="N2" s="33"/>
      <c r="O2" s="33"/>
    </row>
    <row r="6" spans="1:20" ht="15.75" thickBot="1" x14ac:dyDescent="0.3"/>
    <row r="7" spans="1:20" ht="33" customHeight="1" thickBot="1" x14ac:dyDescent="0.3">
      <c r="A7" s="687" t="s">
        <v>170</v>
      </c>
      <c r="B7" s="912">
        <v>115</v>
      </c>
      <c r="C7" s="912">
        <v>120</v>
      </c>
      <c r="D7" s="912">
        <v>130</v>
      </c>
      <c r="E7" s="912">
        <v>150</v>
      </c>
      <c r="F7" s="912">
        <v>180</v>
      </c>
      <c r="G7" s="912">
        <v>200</v>
      </c>
      <c r="H7" s="913">
        <v>250</v>
      </c>
      <c r="M7" s="50" t="s">
        <v>170</v>
      </c>
      <c r="N7" s="51">
        <v>115</v>
      </c>
      <c r="O7" s="69">
        <v>120</v>
      </c>
      <c r="P7" s="51">
        <v>130</v>
      </c>
      <c r="Q7" s="51">
        <v>150</v>
      </c>
      <c r="R7" s="51">
        <v>180</v>
      </c>
      <c r="S7" s="51">
        <v>200</v>
      </c>
      <c r="T7" s="52">
        <v>250</v>
      </c>
    </row>
    <row r="8" spans="1:20" ht="21" customHeight="1" x14ac:dyDescent="0.25">
      <c r="A8" s="1197" t="s">
        <v>173</v>
      </c>
      <c r="B8" s="777">
        <v>572</v>
      </c>
      <c r="C8" s="778">
        <v>595</v>
      </c>
      <c r="D8" s="778">
        <v>639</v>
      </c>
      <c r="E8" s="778">
        <v>727</v>
      </c>
      <c r="F8" s="778">
        <v>792</v>
      </c>
      <c r="G8" s="778">
        <v>836</v>
      </c>
      <c r="H8" s="779">
        <v>945</v>
      </c>
      <c r="M8" s="47" t="s">
        <v>173</v>
      </c>
      <c r="N8" s="655">
        <f>IFERROR(IF('Установка скидки'!$M$1=FALSE,B8*(1-$N$1)/'Всп лист'!$B$2,ROUNDUP(B8*(1-$N$1)/'Всп лист'!$C$3*'Всп лист'!$B$3*'Всп лист'!$B$4,0)),"-" )</f>
        <v>572</v>
      </c>
      <c r="O8" s="656">
        <f>IFERROR(IF('Установка скидки'!$M$1=FALSE,C8*(1-$N$1)/'Всп лист'!$B$2,ROUNDUP(C8*(1-$N$1)/'Всп лист'!$C$3*'Всп лист'!$B$3*'Всп лист'!$B$4,0)),"-" )</f>
        <v>595</v>
      </c>
      <c r="P8" s="657">
        <f>IFERROR(IF('Установка скидки'!$M$1=FALSE,D8*(1-$N$1)/'Всп лист'!$B$2,ROUNDUP(D8*(1-$N$1)/'Всп лист'!$C$3*'Всп лист'!$B$3*'Всп лист'!$B$4,0)),"-" )</f>
        <v>639</v>
      </c>
      <c r="Q8" s="657">
        <f>IFERROR(IF('Установка скидки'!$M$1=FALSE,E8*(1-$N$1)/'Всп лист'!$B$2,ROUNDUP(E8*(1-$N$1)/'Всп лист'!$C$3*'Всп лист'!$B$3*'Всп лист'!$B$4,0)),"-" )</f>
        <v>727</v>
      </c>
      <c r="R8" s="657">
        <f>IFERROR(IF('Установка скидки'!$M$1=FALSE,F8*(1-$N$1)/'Всп лист'!$B$2,ROUNDUP(F8*(1-$N$1)/'Всп лист'!$C$3*'Всп лист'!$B$3*'Всп лист'!$B$4,0)),"-" )</f>
        <v>792</v>
      </c>
      <c r="S8" s="657">
        <f>IFERROR(IF('Установка скидки'!$M$1=FALSE,G8*(1-$N$1)/'Всп лист'!$B$2,ROUNDUP(G8*(1-$N$1)/'Всп лист'!$C$3*'Всп лист'!$B$3*'Всп лист'!$B$4,0)),"-" )</f>
        <v>836</v>
      </c>
      <c r="T8" s="658">
        <f>IFERROR(IF('Установка скидки'!$M$1=FALSE,H8*(1-$N$1)/'Всп лист'!$B$2,ROUNDUP(H8*(1-$N$1)/'Всп лист'!$C$3*'Всп лист'!$B$3*'Всп лист'!$B$4,0)),"-" )</f>
        <v>945</v>
      </c>
    </row>
    <row r="9" spans="1:20" ht="21" customHeight="1" x14ac:dyDescent="0.25">
      <c r="A9" s="1082" t="s">
        <v>174</v>
      </c>
      <c r="B9" s="780">
        <v>2386</v>
      </c>
      <c r="C9" s="781">
        <v>2383</v>
      </c>
      <c r="D9" s="781">
        <v>2476</v>
      </c>
      <c r="E9" s="781">
        <v>2378</v>
      </c>
      <c r="F9" s="781">
        <v>3128</v>
      </c>
      <c r="G9" s="781">
        <v>4257</v>
      </c>
      <c r="H9" s="782">
        <v>5175</v>
      </c>
      <c r="M9" s="49" t="s">
        <v>174</v>
      </c>
      <c r="N9" s="452">
        <f>IFERROR(IF('Установка скидки'!$M$1=FALSE,B9*(1-$N$1)/'Всп лист'!$B$2,ROUNDUP(B9*(1-$N$1)/'Всп лист'!$C$3*'Всп лист'!$B$3*'Всп лист'!$B$4,0)),"-" )</f>
        <v>2386</v>
      </c>
      <c r="O9" s="453">
        <f>IFERROR(IF('Установка скидки'!$M$1=FALSE,C9*(1-$N$1)/'Всп лист'!$B$2,ROUNDUP(C9*(1-$N$1)/'Всп лист'!$C$3*'Всп лист'!$B$3*'Всп лист'!$B$4,0)),"-" )</f>
        <v>2383</v>
      </c>
      <c r="P9" s="454">
        <f>IFERROR(IF('Установка скидки'!$M$1=FALSE,D9*(1-$N$1)/'Всп лист'!$B$2,ROUNDUP(D9*(1-$N$1)/'Всп лист'!$C$3*'Всп лист'!$B$3*'Всп лист'!$B$4,0)),"-" )</f>
        <v>2476</v>
      </c>
      <c r="Q9" s="454">
        <f>IFERROR(IF('Установка скидки'!$M$1=FALSE,E9*(1-$N$1)/'Всп лист'!$B$2,ROUNDUP(E9*(1-$N$1)/'Всп лист'!$C$3*'Всп лист'!$B$3*'Всп лист'!$B$4,0)),"-" )</f>
        <v>2378</v>
      </c>
      <c r="R9" s="454">
        <f>IFERROR(IF('Установка скидки'!$M$1=FALSE,F9*(1-$N$1)/'Всп лист'!$B$2,ROUNDUP(F9*(1-$N$1)/'Всп лист'!$C$3*'Всп лист'!$B$3*'Всп лист'!$B$4,0)),"-" )</f>
        <v>3128</v>
      </c>
      <c r="S9" s="454">
        <f>IFERROR(IF('Установка скидки'!$M$1=FALSE,G9*(1-$N$1)/'Всп лист'!$B$2,ROUNDUP(G9*(1-$N$1)/'Всп лист'!$C$3*'Всп лист'!$B$3*'Всп лист'!$B$4,0)),"-" )</f>
        <v>4257</v>
      </c>
      <c r="T9" s="455">
        <f>IFERROR(IF('Установка скидки'!$M$1=FALSE,H9*(1-$N$1)/'Всп лист'!$B$2,ROUNDUP(H9*(1-$N$1)/'Всп лист'!$C$3*'Всп лист'!$B$3*'Всп лист'!$B$4,0)),"-" )</f>
        <v>5175</v>
      </c>
    </row>
    <row r="10" spans="1:20" ht="21" customHeight="1" x14ac:dyDescent="0.25">
      <c r="A10" s="1083" t="s">
        <v>175</v>
      </c>
      <c r="B10" s="783">
        <v>881</v>
      </c>
      <c r="C10" s="784">
        <v>877</v>
      </c>
      <c r="D10" s="784">
        <v>929</v>
      </c>
      <c r="E10" s="785">
        <v>1071</v>
      </c>
      <c r="F10" s="785">
        <v>1365</v>
      </c>
      <c r="G10" s="785">
        <v>1577</v>
      </c>
      <c r="H10" s="786">
        <v>2178</v>
      </c>
      <c r="M10" s="48" t="s">
        <v>175</v>
      </c>
      <c r="N10" s="659">
        <f>IFERROR(IF('Установка скидки'!$M$1=FALSE,B10*(1-$N$1)/'Всп лист'!$B$2,ROUNDUP(B10*(1-$N$1)/'Всп лист'!$C$3*'Всп лист'!$B$3*'Всп лист'!$B$4,0)),"-" )</f>
        <v>881</v>
      </c>
      <c r="O10" s="660">
        <f>IFERROR(IF('Установка скидки'!$M$1=FALSE,C10*(1-$N$1)/'Всп лист'!$B$2,ROUNDUP(C10*(1-$N$1)/'Всп лист'!$C$3*'Всп лист'!$B$3*'Всп лист'!$B$4,0)),"-" )</f>
        <v>877</v>
      </c>
      <c r="P10" s="456">
        <f>IFERROR(IF('Установка скидки'!$M$1=FALSE,D10*(1-$N$1)/'Всп лист'!$B$2,ROUNDUP(D10*(1-$N$1)/'Всп лист'!$C$3*'Всп лист'!$B$3*'Всп лист'!$B$4,0)),"-" )</f>
        <v>929</v>
      </c>
      <c r="Q10" s="456">
        <f>IFERROR(IF('Установка скидки'!$M$1=FALSE,E10*(1-$N$1)/'Всп лист'!$B$2,ROUNDUP(E10*(1-$N$1)/'Всп лист'!$C$3*'Всп лист'!$B$3*'Всп лист'!$B$4,0)),"-" )</f>
        <v>1071</v>
      </c>
      <c r="R10" s="456">
        <f>IFERROR(IF('Установка скидки'!$M$1=FALSE,F10*(1-$N$1)/'Всп лист'!$B$2,ROUNDUP(F10*(1-$N$1)/'Всп лист'!$C$3*'Всп лист'!$B$3*'Всп лист'!$B$4,0)),"-" )</f>
        <v>1365</v>
      </c>
      <c r="S10" s="456">
        <f>IFERROR(IF('Установка скидки'!$M$1=FALSE,G10*(1-$N$1)/'Всп лист'!$B$2,ROUNDUP(G10*(1-$N$1)/'Всп лист'!$C$3*'Всп лист'!$B$3*'Всп лист'!$B$4,0)),"-" )</f>
        <v>1577</v>
      </c>
      <c r="T10" s="457">
        <f>IFERROR(IF('Установка скидки'!$M$1=FALSE,H10*(1-$N$1)/'Всп лист'!$B$2,ROUNDUP(H10*(1-$N$1)/'Всп лист'!$C$3*'Всп лист'!$B$3*'Всп лист'!$B$4,0)),"-" )</f>
        <v>2178</v>
      </c>
    </row>
    <row r="11" spans="1:20" ht="21" customHeight="1" x14ac:dyDescent="0.25">
      <c r="A11" s="1082" t="s">
        <v>231</v>
      </c>
      <c r="B11" s="780">
        <v>1163</v>
      </c>
      <c r="C11" s="781">
        <v>1109</v>
      </c>
      <c r="D11" s="781">
        <v>1201</v>
      </c>
      <c r="E11" s="781">
        <v>1812</v>
      </c>
      <c r="F11" s="781">
        <v>1715</v>
      </c>
      <c r="G11" s="781">
        <v>2083</v>
      </c>
      <c r="H11" s="782">
        <v>2550</v>
      </c>
      <c r="M11" s="49" t="s">
        <v>231</v>
      </c>
      <c r="N11" s="452">
        <f>IFERROR(IF('Установка скидки'!$M$1=FALSE,B11*(1-$N$1)/'Всп лист'!$B$2,ROUNDUP(B11*(1-$N$1)/'Всп лист'!$C$3*'Всп лист'!$B$3*'Всп лист'!$B$4,0)),"-" )</f>
        <v>1163</v>
      </c>
      <c r="O11" s="453">
        <f>IFERROR(IF('Установка скидки'!$M$1=FALSE,C11*(1-$N$1)/'Всп лист'!$B$2,ROUNDUP(C11*(1-$N$1)/'Всп лист'!$C$3*'Всп лист'!$B$3*'Всп лист'!$B$4,0)),"-" )</f>
        <v>1109</v>
      </c>
      <c r="P11" s="454">
        <f>IFERROR(IF('Установка скидки'!$M$1=FALSE,D11*(1-$N$1)/'Всп лист'!$B$2,ROUNDUP(D11*(1-$N$1)/'Всп лист'!$C$3*'Всп лист'!$B$3*'Всп лист'!$B$4,0)),"-" )</f>
        <v>1201</v>
      </c>
      <c r="Q11" s="454">
        <f>IFERROR(IF('Установка скидки'!$M$1=FALSE,E11*(1-$N$1)/'Всп лист'!$B$2,ROUNDUP(E11*(1-$N$1)/'Всп лист'!$C$3*'Всп лист'!$B$3*'Всп лист'!$B$4,0)),"-" )</f>
        <v>1812</v>
      </c>
      <c r="R11" s="454">
        <f>IFERROR(IF('Установка скидки'!$M$1=FALSE,F11*(1-$N$1)/'Всп лист'!$B$2,ROUNDUP(F11*(1-$N$1)/'Всп лист'!$C$3*'Всп лист'!$B$3*'Всп лист'!$B$4,0)),"-" )</f>
        <v>1715</v>
      </c>
      <c r="S11" s="454">
        <f>IFERROR(IF('Установка скидки'!$M$1=FALSE,G11*(1-$N$1)/'Всп лист'!$B$2,ROUNDUP(G11*(1-$N$1)/'Всп лист'!$C$3*'Всп лист'!$B$3*'Всп лист'!$B$4,0)),"-" )</f>
        <v>2083</v>
      </c>
      <c r="T11" s="455">
        <f>IFERROR(IF('Установка скидки'!$M$1=FALSE,H11*(1-$N$1)/'Всп лист'!$B$2,ROUNDUP(H11*(1-$N$1)/'Всп лист'!$C$3*'Всп лист'!$B$3*'Всп лист'!$B$4,0)),"-" )</f>
        <v>2550</v>
      </c>
    </row>
    <row r="12" spans="1:20" ht="21" customHeight="1" x14ac:dyDescent="0.25">
      <c r="A12" s="1083" t="s">
        <v>232</v>
      </c>
      <c r="B12" s="789">
        <v>1425</v>
      </c>
      <c r="C12" s="785">
        <v>1407</v>
      </c>
      <c r="D12" s="785">
        <v>1552</v>
      </c>
      <c r="E12" s="785">
        <v>2375</v>
      </c>
      <c r="F12" s="785">
        <v>2274</v>
      </c>
      <c r="G12" s="785">
        <v>2849</v>
      </c>
      <c r="H12" s="786">
        <v>3658</v>
      </c>
      <c r="M12" s="559" t="s">
        <v>232</v>
      </c>
      <c r="N12" s="560">
        <f>IFERROR(IF('Установка скидки'!$M$1=FALSE,B12*(1-$N$1)/'Всп лист'!$B$2,ROUNDUP(B12*(1-$N$1)/'Всп лист'!$C$3*'Всп лист'!$B$3*'Всп лист'!$B$4,0)),"-" )</f>
        <v>1425</v>
      </c>
      <c r="O12" s="561">
        <f>IFERROR(IF('Установка скидки'!$M$1=FALSE,C12*(1-$N$1)/'Всп лист'!$B$2,ROUNDUP(C12*(1-$N$1)/'Всп лист'!$C$3*'Всп лист'!$B$3*'Всп лист'!$B$4,0)),"-" )</f>
        <v>1407</v>
      </c>
      <c r="P12" s="562">
        <f>IFERROR(IF('Установка скидки'!$M$1=FALSE,D12*(1-$N$1)/'Всп лист'!$B$2,ROUNDUP(D12*(1-$N$1)/'Всп лист'!$C$3*'Всп лист'!$B$3*'Всп лист'!$B$4,0)),"-" )</f>
        <v>1552</v>
      </c>
      <c r="Q12" s="562">
        <f>IFERROR(IF('Установка скидки'!$M$1=FALSE,E12*(1-$N$1)/'Всп лист'!$B$2,ROUNDUP(E12*(1-$N$1)/'Всп лист'!$C$3*'Всп лист'!$B$3*'Всп лист'!$B$4,0)),"-" )</f>
        <v>2375</v>
      </c>
      <c r="R12" s="562">
        <f>IFERROR(IF('Установка скидки'!$M$1=FALSE,F12*(1-$N$1)/'Всп лист'!$B$2,ROUNDUP(F12*(1-$N$1)/'Всп лист'!$C$3*'Всп лист'!$B$3*'Всп лист'!$B$4,0)),"-" )</f>
        <v>2274</v>
      </c>
      <c r="S12" s="562">
        <f>IFERROR(IF('Установка скидки'!$M$1=FALSE,G12*(1-$N$1)/'Всп лист'!$B$2,ROUNDUP(G12*(1-$N$1)/'Всп лист'!$C$3*'Всп лист'!$B$3*'Всп лист'!$B$4,0)),"-" )</f>
        <v>2849</v>
      </c>
      <c r="T12" s="563">
        <f>IFERROR(IF('Установка скидки'!$M$1=FALSE,H12*(1-$N$1)/'Всп лист'!$B$2,ROUNDUP(H12*(1-$N$1)/'Всп лист'!$C$3*'Всп лист'!$B$3*'Всп лист'!$B$4,0)),"-" )</f>
        <v>3658</v>
      </c>
    </row>
    <row r="13" spans="1:20" ht="21" customHeight="1" x14ac:dyDescent="0.25">
      <c r="A13" s="1082" t="s">
        <v>233</v>
      </c>
      <c r="B13" s="790">
        <v>1829</v>
      </c>
      <c r="C13" s="791">
        <v>1813</v>
      </c>
      <c r="D13" s="792">
        <v>2050</v>
      </c>
      <c r="E13" s="793">
        <v>2345</v>
      </c>
      <c r="F13" s="792">
        <v>2832</v>
      </c>
      <c r="G13" s="793">
        <v>3064</v>
      </c>
      <c r="H13" s="794">
        <v>4046</v>
      </c>
      <c r="M13" s="49" t="s">
        <v>233</v>
      </c>
      <c r="N13" s="565">
        <f>IFERROR(IF('Установка скидки'!$M$1=FALSE,B13*(1-$N$1)/'Всп лист'!$B$2,ROUNDUP(B13*(1-$N$1)/'Всп лист'!$C$3*'Всп лист'!$B$3*'Всп лист'!$B$4,0)),"-" )</f>
        <v>1829</v>
      </c>
      <c r="O13" s="566">
        <f>IFERROR(IF('Установка скидки'!$M$1=FALSE,C13*(1-$N$1)/'Всп лист'!$B$2,ROUNDUP(C13*(1-$N$1)/'Всп лист'!$C$3*'Всп лист'!$B$3*'Всп лист'!$B$4,0)),"-" )</f>
        <v>1813</v>
      </c>
      <c r="P13" s="567">
        <f>IFERROR(IF('Установка скидки'!$M$1=FALSE,D13*(1-$N$1)/'Всп лист'!$B$2,ROUNDUP(D13*(1-$N$1)/'Всп лист'!$C$3*'Всп лист'!$B$3*'Всп лист'!$B$4,0)),"-" )</f>
        <v>2050</v>
      </c>
      <c r="Q13" s="567">
        <f>IFERROR(IF('Установка скидки'!$M$1=FALSE,E13*(1-$N$1)/'Всп лист'!$B$2,ROUNDUP(E13*(1-$N$1)/'Всп лист'!$C$3*'Всп лист'!$B$3*'Всп лист'!$B$4,0)),"-" )</f>
        <v>2345</v>
      </c>
      <c r="R13" s="567">
        <f>IFERROR(IF('Установка скидки'!$M$1=FALSE,F13*(1-$N$1)/'Всп лист'!$B$2,ROUNDUP(F13*(1-$N$1)/'Всп лист'!$C$3*'Всп лист'!$B$3*'Всп лист'!$B$4,0)),"-" )</f>
        <v>2832</v>
      </c>
      <c r="S13" s="567">
        <f>IFERROR(IF('Установка скидки'!$M$1=FALSE,G13*(1-$N$1)/'Всп лист'!$B$2,ROUNDUP(G13*(1-$N$1)/'Всп лист'!$C$3*'Всп лист'!$B$3*'Всп лист'!$B$4,0)),"-" )</f>
        <v>3064</v>
      </c>
      <c r="T13" s="568">
        <f>IFERROR(IF('Установка скидки'!$M$1=FALSE,H13*(1-$N$1)/'Всп лист'!$B$2,ROUNDUP(H13*(1-$N$1)/'Всп лист'!$C$3*'Всп лист'!$B$3*'Всп лист'!$B$4,0)),"-" )</f>
        <v>4046</v>
      </c>
    </row>
    <row r="14" spans="1:20" ht="21" customHeight="1" x14ac:dyDescent="0.25">
      <c r="A14" s="1083" t="s">
        <v>234</v>
      </c>
      <c r="B14" s="789">
        <v>3598</v>
      </c>
      <c r="C14" s="785">
        <v>3652</v>
      </c>
      <c r="D14" s="785">
        <v>4070</v>
      </c>
      <c r="E14" s="785">
        <v>4795</v>
      </c>
      <c r="F14" s="785">
        <v>5982</v>
      </c>
      <c r="G14" s="785">
        <v>6496</v>
      </c>
      <c r="H14" s="786">
        <v>8702</v>
      </c>
      <c r="M14" s="559" t="s">
        <v>234</v>
      </c>
      <c r="N14" s="560">
        <f>IFERROR(IF('Установка скидки'!$M$1=FALSE,B14*(1-$N$1)/'Всп лист'!$B$2,ROUNDUP(B14*(1-$N$1)/'Всп лист'!$C$3*'Всп лист'!$B$3*'Всп лист'!$B$4,0)),"-" )</f>
        <v>3598</v>
      </c>
      <c r="O14" s="564">
        <f>IFERROR(IF('Установка скидки'!$M$1=FALSE,C14*(1-$N$1)/'Всп лист'!$B$2,ROUNDUP(C14*(1-$N$1)/'Всп лист'!$C$3*'Всп лист'!$B$3*'Всп лист'!$B$4,0)),"-" )</f>
        <v>3652</v>
      </c>
      <c r="P14" s="562">
        <f>IFERROR(IF('Установка скидки'!$M$1=FALSE,D14*(1-$N$1)/'Всп лист'!$B$2,ROUNDUP(D14*(1-$N$1)/'Всп лист'!$C$3*'Всп лист'!$B$3*'Всп лист'!$B$4,0)),"-" )</f>
        <v>4070</v>
      </c>
      <c r="Q14" s="562">
        <f>IFERROR(IF('Установка скидки'!$M$1=FALSE,E14*(1-$N$1)/'Всп лист'!$B$2,ROUNDUP(E14*(1-$N$1)/'Всп лист'!$C$3*'Всп лист'!$B$3*'Всп лист'!$B$4,0)),"-" )</f>
        <v>4795</v>
      </c>
      <c r="R14" s="562">
        <f>IFERROR(IF('Установка скидки'!$M$1=FALSE,F14*(1-$N$1)/'Всп лист'!$B$2,ROUNDUP(F14*(1-$N$1)/'Всп лист'!$C$3*'Всп лист'!$B$3*'Всп лист'!$B$4,0)),"-" )</f>
        <v>5982</v>
      </c>
      <c r="S14" s="562">
        <f>IFERROR(IF('Установка скидки'!$M$1=FALSE,G14*(1-$N$1)/'Всп лист'!$B$2,ROUNDUP(G14*(1-$N$1)/'Всп лист'!$C$3*'Всп лист'!$B$3*'Всп лист'!$B$4,0)),"-" )</f>
        <v>6496</v>
      </c>
      <c r="T14" s="563">
        <f>IFERROR(IF('Установка скидки'!$M$1=FALSE,H14*(1-$N$1)/'Всп лист'!$B$2,ROUNDUP(H14*(1-$N$1)/'Всп лист'!$C$3*'Всп лист'!$B$3*'Всп лист'!$B$4,0)),"-" )</f>
        <v>8702</v>
      </c>
    </row>
    <row r="15" spans="1:20" ht="21" customHeight="1" x14ac:dyDescent="0.25">
      <c r="A15" s="1082" t="s">
        <v>235</v>
      </c>
      <c r="B15" s="780">
        <v>2574</v>
      </c>
      <c r="C15" s="781">
        <v>2299</v>
      </c>
      <c r="D15" s="781">
        <v>2548</v>
      </c>
      <c r="E15" s="781">
        <v>3654</v>
      </c>
      <c r="F15" s="781">
        <v>4108</v>
      </c>
      <c r="G15" s="781">
        <v>4202</v>
      </c>
      <c r="H15" s="782">
        <v>6152</v>
      </c>
      <c r="M15" s="49" t="s">
        <v>235</v>
      </c>
      <c r="N15" s="452">
        <f>IFERROR(IF('Установка скидки'!$M$1=FALSE,B15*(1-$N$1)/'Всп лист'!$B$2,ROUNDUP(B15*(1-$N$1)/'Всп лист'!$C$3*'Всп лист'!$B$3*'Всп лист'!$B$4,0)),"-" )</f>
        <v>2574</v>
      </c>
      <c r="O15" s="453">
        <f>IFERROR(IF('Установка скидки'!$M$1=FALSE,C15*(1-$N$1)/'Всп лист'!$B$2,ROUNDUP(C15*(1-$N$1)/'Всп лист'!$C$3*'Всп лист'!$B$3*'Всп лист'!$B$4,0)),"-" )</f>
        <v>2299</v>
      </c>
      <c r="P15" s="454">
        <f>IFERROR(IF('Установка скидки'!$M$1=FALSE,D15*(1-$N$1)/'Всп лист'!$B$2,ROUNDUP(D15*(1-$N$1)/'Всп лист'!$C$3*'Всп лист'!$B$3*'Всп лист'!$B$4,0)),"-" )</f>
        <v>2548</v>
      </c>
      <c r="Q15" s="454">
        <f>IFERROR(IF('Установка скидки'!$M$1=FALSE,E15*(1-$N$1)/'Всп лист'!$B$2,ROUNDUP(E15*(1-$N$1)/'Всп лист'!$C$3*'Всп лист'!$B$3*'Всп лист'!$B$4,0)),"-" )</f>
        <v>3654</v>
      </c>
      <c r="R15" s="454">
        <f>IFERROR(IF('Установка скидки'!$M$1=FALSE,F15*(1-$N$1)/'Всп лист'!$B$2,ROUNDUP(F15*(1-$N$1)/'Всп лист'!$C$3*'Всп лист'!$B$3*'Всп лист'!$B$4,0)),"-" )</f>
        <v>4108</v>
      </c>
      <c r="S15" s="454">
        <f>IFERROR(IF('Установка скидки'!$M$1=FALSE,G15*(1-$N$1)/'Всп лист'!$B$2,ROUNDUP(G15*(1-$N$1)/'Всп лист'!$C$3*'Всп лист'!$B$3*'Всп лист'!$B$4,0)),"-" )</f>
        <v>4202</v>
      </c>
      <c r="T15" s="455">
        <f>IFERROR(IF('Установка скидки'!$M$1=FALSE,H15*(1-$N$1)/'Всп лист'!$B$2,ROUNDUP(H15*(1-$N$1)/'Всп лист'!$C$3*'Всп лист'!$B$3*'Всп лист'!$B$4,0)),"-" )</f>
        <v>6152</v>
      </c>
    </row>
    <row r="16" spans="1:20" ht="21" customHeight="1" x14ac:dyDescent="0.25">
      <c r="A16" s="1083" t="s">
        <v>236</v>
      </c>
      <c r="B16" s="789">
        <v>2130</v>
      </c>
      <c r="C16" s="785">
        <v>2110</v>
      </c>
      <c r="D16" s="785">
        <v>2284</v>
      </c>
      <c r="E16" s="785">
        <v>2593</v>
      </c>
      <c r="F16" s="785">
        <v>2912</v>
      </c>
      <c r="G16" s="785">
        <v>3187</v>
      </c>
      <c r="H16" s="786">
        <v>3880</v>
      </c>
      <c r="M16" s="559" t="s">
        <v>236</v>
      </c>
      <c r="N16" s="560">
        <f>IFERROR(IF('Установка скидки'!$M$1=FALSE,B16*(1-$N$1)/'Всп лист'!$B$2,ROUNDUP(B16*(1-$N$1)/'Всп лист'!$C$3*'Всп лист'!$B$3*'Всп лист'!$B$4,0)),"-" )</f>
        <v>2130</v>
      </c>
      <c r="O16" s="564">
        <f>IFERROR(IF('Установка скидки'!$M$1=FALSE,C16*(1-$N$1)/'Всп лист'!$B$2,ROUNDUP(C16*(1-$N$1)/'Всп лист'!$C$3*'Всп лист'!$B$3*'Всп лист'!$B$4,0)),"-" )</f>
        <v>2110</v>
      </c>
      <c r="P16" s="562">
        <f>IFERROR(IF('Установка скидки'!$M$1=FALSE,D16*(1-$N$1)/'Всп лист'!$B$2,ROUNDUP(D16*(1-$N$1)/'Всп лист'!$C$3*'Всп лист'!$B$3*'Всп лист'!$B$4,0)),"-" )</f>
        <v>2284</v>
      </c>
      <c r="Q16" s="562">
        <f>IFERROR(IF('Установка скидки'!$M$1=FALSE,E16*(1-$N$1)/'Всп лист'!$B$2,ROUNDUP(E16*(1-$N$1)/'Всп лист'!$C$3*'Всп лист'!$B$3*'Всп лист'!$B$4,0)),"-" )</f>
        <v>2593</v>
      </c>
      <c r="R16" s="562">
        <f>IFERROR(IF('Установка скидки'!$M$1=FALSE,F16*(1-$N$1)/'Всп лист'!$B$2,ROUNDUP(F16*(1-$N$1)/'Всп лист'!$C$3*'Всп лист'!$B$3*'Всп лист'!$B$4,0)),"-" )</f>
        <v>2912</v>
      </c>
      <c r="S16" s="562">
        <f>IFERROR(IF('Установка скидки'!$M$1=FALSE,G16*(1-$N$1)/'Всп лист'!$B$2,ROUNDUP(G16*(1-$N$1)/'Всп лист'!$C$3*'Всп лист'!$B$3*'Всп лист'!$B$4,0)),"-" )</f>
        <v>3187</v>
      </c>
      <c r="T16" s="563">
        <f>IFERROR(IF('Установка скидки'!$M$1=FALSE,H16*(1-$N$1)/'Всп лист'!$B$2,ROUNDUP(H16*(1-$N$1)/'Всп лист'!$C$3*'Всп лист'!$B$3*'Всп лист'!$B$4,0)),"-" )</f>
        <v>3880</v>
      </c>
    </row>
    <row r="17" spans="1:20" ht="21" customHeight="1" x14ac:dyDescent="0.25">
      <c r="A17" s="1082" t="s">
        <v>237</v>
      </c>
      <c r="B17" s="780">
        <v>2730</v>
      </c>
      <c r="C17" s="781">
        <v>2705</v>
      </c>
      <c r="D17" s="781">
        <v>2928</v>
      </c>
      <c r="E17" s="781">
        <v>3552</v>
      </c>
      <c r="F17" s="781">
        <v>3988</v>
      </c>
      <c r="G17" s="781">
        <v>4086</v>
      </c>
      <c r="H17" s="782">
        <v>5543</v>
      </c>
      <c r="M17" s="49" t="s">
        <v>237</v>
      </c>
      <c r="N17" s="452">
        <f>IFERROR(IF('Установка скидки'!$M$1=FALSE,B17*(1-$N$1)/'Всп лист'!$B$2,ROUNDUP(B17*(1-$N$1)/'Всп лист'!$C$3*'Всп лист'!$B$3*'Всп лист'!$B$4,0)),"-" )</f>
        <v>2730</v>
      </c>
      <c r="O17" s="453">
        <f>IFERROR(IF('Установка скидки'!$M$1=FALSE,C17*(1-$N$1)/'Всп лист'!$B$2,ROUNDUP(C17*(1-$N$1)/'Всп лист'!$C$3*'Всп лист'!$B$3*'Всп лист'!$B$4,0)),"-" )</f>
        <v>2705</v>
      </c>
      <c r="P17" s="454">
        <f>IFERROR(IF('Установка скидки'!$M$1=FALSE,D17*(1-$N$1)/'Всп лист'!$B$2,ROUNDUP(D17*(1-$N$1)/'Всп лист'!$C$3*'Всп лист'!$B$3*'Всп лист'!$B$4,0)),"-" )</f>
        <v>2928</v>
      </c>
      <c r="Q17" s="454">
        <f>IFERROR(IF('Установка скидки'!$M$1=FALSE,E17*(1-$N$1)/'Всп лист'!$B$2,ROUNDUP(E17*(1-$N$1)/'Всп лист'!$C$3*'Всп лист'!$B$3*'Всп лист'!$B$4,0)),"-" )</f>
        <v>3552</v>
      </c>
      <c r="R17" s="454">
        <f>IFERROR(IF('Установка скидки'!$M$1=FALSE,F17*(1-$N$1)/'Всп лист'!$B$2,ROUNDUP(F17*(1-$N$1)/'Всп лист'!$C$3*'Всп лист'!$B$3*'Всп лист'!$B$4,0)),"-" )</f>
        <v>3988</v>
      </c>
      <c r="S17" s="454">
        <f>IFERROR(IF('Установка скидки'!$M$1=FALSE,G17*(1-$N$1)/'Всп лист'!$B$2,ROUNDUP(G17*(1-$N$1)/'Всп лист'!$C$3*'Всп лист'!$B$3*'Всп лист'!$B$4,0)),"-" )</f>
        <v>4086</v>
      </c>
      <c r="T17" s="455">
        <f>IFERROR(IF('Установка скидки'!$M$1=FALSE,H17*(1-$N$1)/'Всп лист'!$B$2,ROUNDUP(H17*(1-$N$1)/'Всп лист'!$C$3*'Всп лист'!$B$3*'Всп лист'!$B$4,0)),"-" )</f>
        <v>5543</v>
      </c>
    </row>
    <row r="18" spans="1:20" ht="21" customHeight="1" x14ac:dyDescent="0.25">
      <c r="A18" s="1083" t="s">
        <v>238</v>
      </c>
      <c r="B18" s="783">
        <v>868</v>
      </c>
      <c r="C18" s="784">
        <v>861</v>
      </c>
      <c r="D18" s="784">
        <v>932</v>
      </c>
      <c r="E18" s="785">
        <v>1066</v>
      </c>
      <c r="F18" s="785">
        <v>1269</v>
      </c>
      <c r="G18" s="785">
        <v>1389</v>
      </c>
      <c r="H18" s="786">
        <v>1663</v>
      </c>
      <c r="M18" s="559" t="s">
        <v>238</v>
      </c>
      <c r="N18" s="560">
        <f>IFERROR(IF('Установка скидки'!$M$1=FALSE,B18*(1-$N$1)/'Всп лист'!$B$2,ROUNDUP(B18*(1-$N$1)/'Всп лист'!$C$3*'Всп лист'!$B$3*'Всп лист'!$B$4,0)),"-" )</f>
        <v>868</v>
      </c>
      <c r="O18" s="564">
        <f>IFERROR(IF('Установка скидки'!$M$1=FALSE,C18*(1-$N$1)/'Всп лист'!$B$2,ROUNDUP(C18*(1-$N$1)/'Всп лист'!$C$3*'Всп лист'!$B$3*'Всп лист'!$B$4,0)),"-" )</f>
        <v>861</v>
      </c>
      <c r="P18" s="562">
        <f>IFERROR(IF('Установка скидки'!$M$1=FALSE,D18*(1-$N$1)/'Всп лист'!$B$2,ROUNDUP(D18*(1-$N$1)/'Всп лист'!$C$3*'Всп лист'!$B$3*'Всп лист'!$B$4,0)),"-" )</f>
        <v>932</v>
      </c>
      <c r="Q18" s="562">
        <f>IFERROR(IF('Установка скидки'!$M$1=FALSE,E18*(1-$N$1)/'Всп лист'!$B$2,ROUNDUP(E18*(1-$N$1)/'Всп лист'!$C$3*'Всп лист'!$B$3*'Всп лист'!$B$4,0)),"-" )</f>
        <v>1066</v>
      </c>
      <c r="R18" s="562">
        <f>IFERROR(IF('Установка скидки'!$M$1=FALSE,F18*(1-$N$1)/'Всп лист'!$B$2,ROUNDUP(F18*(1-$N$1)/'Всп лист'!$C$3*'Всп лист'!$B$3*'Всп лист'!$B$4,0)),"-" )</f>
        <v>1269</v>
      </c>
      <c r="S18" s="562">
        <f>IFERROR(IF('Установка скидки'!$M$1=FALSE,G18*(1-$N$1)/'Всп лист'!$B$2,ROUNDUP(G18*(1-$N$1)/'Всп лист'!$C$3*'Всп лист'!$B$3*'Всп лист'!$B$4,0)),"-" )</f>
        <v>1389</v>
      </c>
      <c r="T18" s="563">
        <f>IFERROR(IF('Установка скидки'!$M$1=FALSE,H18*(1-$N$1)/'Всп лист'!$B$2,ROUNDUP(H18*(1-$N$1)/'Всп лист'!$C$3*'Всп лист'!$B$3*'Всп лист'!$B$4,0)),"-" )</f>
        <v>1663</v>
      </c>
    </row>
    <row r="19" spans="1:20" ht="21" customHeight="1" x14ac:dyDescent="0.25">
      <c r="A19" s="1082" t="s">
        <v>239</v>
      </c>
      <c r="B19" s="780">
        <v>1819</v>
      </c>
      <c r="C19" s="781">
        <v>1704</v>
      </c>
      <c r="D19" s="781">
        <v>1845</v>
      </c>
      <c r="E19" s="781">
        <v>2348</v>
      </c>
      <c r="F19" s="781">
        <v>2559</v>
      </c>
      <c r="G19" s="781">
        <v>2699</v>
      </c>
      <c r="H19" s="782">
        <v>3492</v>
      </c>
      <c r="M19" s="49" t="s">
        <v>239</v>
      </c>
      <c r="N19" s="452">
        <f>IFERROR(IF('Установка скидки'!$M$1=FALSE,B19*(1-$N$1)/'Всп лист'!$B$2,ROUNDUP(B19*(1-$N$1)/'Всп лист'!$C$3*'Всп лист'!$B$3*'Всп лист'!$B$4,0)),"-" )</f>
        <v>1819</v>
      </c>
      <c r="O19" s="453">
        <f>IFERROR(IF('Установка скидки'!$M$1=FALSE,C19*(1-$N$1)/'Всп лист'!$B$2,ROUNDUP(C19*(1-$N$1)/'Всп лист'!$C$3*'Всп лист'!$B$3*'Всп лист'!$B$4,0)),"-" )</f>
        <v>1704</v>
      </c>
      <c r="P19" s="454">
        <f>IFERROR(IF('Установка скидки'!$M$1=FALSE,D19*(1-$N$1)/'Всп лист'!$B$2,ROUNDUP(D19*(1-$N$1)/'Всп лист'!$C$3*'Всп лист'!$B$3*'Всп лист'!$B$4,0)),"-" )</f>
        <v>1845</v>
      </c>
      <c r="Q19" s="454">
        <f>IFERROR(IF('Установка скидки'!$M$1=FALSE,E19*(1-$N$1)/'Всп лист'!$B$2,ROUNDUP(E19*(1-$N$1)/'Всп лист'!$C$3*'Всп лист'!$B$3*'Всп лист'!$B$4,0)),"-" )</f>
        <v>2348</v>
      </c>
      <c r="R19" s="454">
        <f>IFERROR(IF('Установка скидки'!$M$1=FALSE,F19*(1-$N$1)/'Всп лист'!$B$2,ROUNDUP(F19*(1-$N$1)/'Всп лист'!$C$3*'Всп лист'!$B$3*'Всп лист'!$B$4,0)),"-" )</f>
        <v>2559</v>
      </c>
      <c r="S19" s="454">
        <f>IFERROR(IF('Установка скидки'!$M$1=FALSE,G19*(1-$N$1)/'Всп лист'!$B$2,ROUNDUP(G19*(1-$N$1)/'Всп лист'!$C$3*'Всп лист'!$B$3*'Всп лист'!$B$4,0)),"-" )</f>
        <v>2699</v>
      </c>
      <c r="T19" s="455">
        <f>IFERROR(IF('Установка скидки'!$M$1=FALSE,H19*(1-$N$1)/'Всп лист'!$B$2,ROUNDUP(H19*(1-$N$1)/'Всп лист'!$C$3*'Всп лист'!$B$3*'Всп лист'!$B$4,0)),"-" )</f>
        <v>3492</v>
      </c>
    </row>
    <row r="20" spans="1:20" ht="21" customHeight="1" x14ac:dyDescent="0.25">
      <c r="A20" s="1083" t="s">
        <v>178</v>
      </c>
      <c r="B20" s="789">
        <v>1851</v>
      </c>
      <c r="C20" s="785">
        <v>1677</v>
      </c>
      <c r="D20" s="785">
        <v>1816</v>
      </c>
      <c r="E20" s="785">
        <v>2117</v>
      </c>
      <c r="F20" s="785">
        <v>2553</v>
      </c>
      <c r="G20" s="785">
        <v>2860</v>
      </c>
      <c r="H20" s="786">
        <v>3658</v>
      </c>
      <c r="M20" s="559" t="s">
        <v>178</v>
      </c>
      <c r="N20" s="560">
        <f>IFERROR(IF('Установка скидки'!$M$1=FALSE,B20*(1-$N$1)/'Всп лист'!$B$2,ROUNDUP(B20*(1-$N$1)/'Всп лист'!$C$3*'Всп лист'!$B$3*'Всп лист'!$B$4,0)),"-" )</f>
        <v>1851</v>
      </c>
      <c r="O20" s="564">
        <f>IFERROR(IF('Установка скидки'!$M$1=FALSE,C20*(1-$N$1)/'Всп лист'!$B$2,ROUNDUP(C20*(1-$N$1)/'Всп лист'!$C$3*'Всп лист'!$B$3*'Всп лист'!$B$4,0)),"-" )</f>
        <v>1677</v>
      </c>
      <c r="P20" s="562">
        <f>IFERROR(IF('Установка скидки'!$M$1=FALSE,D20*(1-$N$1)/'Всп лист'!$B$2,ROUNDUP(D20*(1-$N$1)/'Всп лист'!$C$3*'Всп лист'!$B$3*'Всп лист'!$B$4,0)),"-" )</f>
        <v>1816</v>
      </c>
      <c r="Q20" s="562">
        <f>IFERROR(IF('Установка скидки'!$M$1=FALSE,E20*(1-$N$1)/'Всп лист'!$B$2,ROUNDUP(E20*(1-$N$1)/'Всп лист'!$C$3*'Всп лист'!$B$3*'Всп лист'!$B$4,0)),"-" )</f>
        <v>2117</v>
      </c>
      <c r="R20" s="562">
        <f>IFERROR(IF('Установка скидки'!$M$1=FALSE,F20*(1-$N$1)/'Всп лист'!$B$2,ROUNDUP(F20*(1-$N$1)/'Всп лист'!$C$3*'Всп лист'!$B$3*'Всп лист'!$B$4,0)),"-" )</f>
        <v>2553</v>
      </c>
      <c r="S20" s="562">
        <f>IFERROR(IF('Установка скидки'!$M$1=FALSE,G20*(1-$N$1)/'Всп лист'!$B$2,ROUNDUP(G20*(1-$N$1)/'Всп лист'!$C$3*'Всп лист'!$B$3*'Всп лист'!$B$4,0)),"-" )</f>
        <v>2860</v>
      </c>
      <c r="T20" s="563">
        <f>IFERROR(IF('Установка скидки'!$M$1=FALSE,H20*(1-$N$1)/'Всп лист'!$B$2,ROUNDUP(H20*(1-$N$1)/'Всп лист'!$C$3*'Всп лист'!$B$3*'Всп лист'!$B$4,0)),"-" )</f>
        <v>3658</v>
      </c>
    </row>
    <row r="21" spans="1:20" ht="21" customHeight="1" x14ac:dyDescent="0.25">
      <c r="A21" s="1082" t="s">
        <v>411</v>
      </c>
      <c r="B21" s="795">
        <v>3713</v>
      </c>
      <c r="C21" s="1328" t="s">
        <v>0</v>
      </c>
      <c r="D21" s="1328" t="s">
        <v>0</v>
      </c>
      <c r="E21" s="1328" t="s">
        <v>0</v>
      </c>
      <c r="F21" s="1328" t="s">
        <v>0</v>
      </c>
      <c r="G21" s="1328" t="s">
        <v>0</v>
      </c>
      <c r="H21" s="1329" t="s">
        <v>0</v>
      </c>
      <c r="M21" s="49" t="s">
        <v>411</v>
      </c>
      <c r="N21" s="452">
        <f>IFERROR(IF('Установка скидки'!$M$1=FALSE,B21*(1-$N$1)/'Всп лист'!$B$2,ROUNDUP(B21*(1-$N$1)/'Всп лист'!$C$3*'Всп лист'!$B$3*'Всп лист'!$B$4,0)),"-" )</f>
        <v>3713</v>
      </c>
      <c r="O21" s="453" t="str">
        <f>IFERROR(IF('Установка скидки'!$M$1=FALSE,C21*(1-$N$1)/'Всп лист'!$B$2,ROUNDUP(C21*(1-$N$1)/'Всп лист'!$C$3*'Всп лист'!$B$3*'Всп лист'!$B$4,0)),"-" )</f>
        <v>-</v>
      </c>
      <c r="P21" s="454" t="str">
        <f>IFERROR(IF('Установка скидки'!$M$1=FALSE,D21*(1-$N$1)/'Всп лист'!$B$2,ROUNDUP(D21*(1-$N$1)/'Всп лист'!$C$3*'Всп лист'!$B$3*'Всп лист'!$B$4,0)),"-" )</f>
        <v>-</v>
      </c>
      <c r="Q21" s="454" t="str">
        <f>IFERROR(IF('Установка скидки'!$M$1=FALSE,E21*(1-$N$1)/'Всп лист'!$B$2,ROUNDUP(E21*(1-$N$1)/'Всп лист'!$C$3*'Всп лист'!$B$3*'Всп лист'!$B$4,0)),"-" )</f>
        <v>-</v>
      </c>
      <c r="R21" s="454" t="str">
        <f>IFERROR(IF('Установка скидки'!$M$1=FALSE,F21*(1-$N$1)/'Всп лист'!$B$2,ROUNDUP(F21*(1-$N$1)/'Всп лист'!$C$3*'Всп лист'!$B$3*'Всп лист'!$B$4,0)),"-" )</f>
        <v>-</v>
      </c>
      <c r="S21" s="454" t="str">
        <f>IFERROR(IF('Установка скидки'!$M$1=FALSE,G21*(1-$N$1)/'Всп лист'!$B$2,ROUNDUP(G21*(1-$N$1)/'Всп лист'!$C$3*'Всп лист'!$B$3*'Всп лист'!$B$4,0)),"-" )</f>
        <v>-</v>
      </c>
      <c r="T21" s="455" t="str">
        <f>IFERROR(IF('Установка скидки'!$M$1=FALSE,H21*(1-$N$1)/'Всп лист'!$B$2,ROUNDUP(H21*(1-$N$1)/'Всп лист'!$C$3*'Всп лист'!$B$3*'Всп лист'!$B$4,0)),"-" )</f>
        <v>-</v>
      </c>
    </row>
    <row r="22" spans="1:20" ht="21" customHeight="1" x14ac:dyDescent="0.25">
      <c r="A22" s="1083" t="s">
        <v>180</v>
      </c>
      <c r="B22" s="796">
        <v>624</v>
      </c>
      <c r="C22" s="797">
        <v>629</v>
      </c>
      <c r="D22" s="797">
        <v>661</v>
      </c>
      <c r="E22" s="797">
        <v>761</v>
      </c>
      <c r="F22" s="797">
        <v>882</v>
      </c>
      <c r="G22" s="797">
        <v>978</v>
      </c>
      <c r="H22" s="798">
        <v>1261</v>
      </c>
      <c r="M22" s="559" t="s">
        <v>180</v>
      </c>
      <c r="N22" s="661">
        <f>IFERROR(IF('Установка скидки'!$M$1=FALSE,B22*(1-$N$1)/'Всп лист'!$B$2,ROUNDUP(B22*(1-$N$1)/'Всп лист'!$C$3*'Всп лист'!$B$3*'Всп лист'!$B$4,0)),"-" )</f>
        <v>624</v>
      </c>
      <c r="O22" s="662">
        <f>IFERROR(IF('Установка скидки'!$M$1=FALSE,C22*(1-$N$1)/'Всп лист'!$B$2,ROUNDUP(C22*(1-$N$1)/'Всп лист'!$C$3*'Всп лист'!$B$3*'Всп лист'!$B$4,0)),"-" )</f>
        <v>629</v>
      </c>
      <c r="P22" s="663">
        <f>IFERROR(IF('Установка скидки'!$M$1=FALSE,D22*(1-$N$1)/'Всп лист'!$B$2,ROUNDUP(D22*(1-$N$1)/'Всп лист'!$C$3*'Всп лист'!$B$3*'Всп лист'!$B$4,0)),"-" )</f>
        <v>661</v>
      </c>
      <c r="Q22" s="663">
        <f>IFERROR(IF('Установка скидки'!$M$1=FALSE,E22*(1-$N$1)/'Всп лист'!$B$2,ROUNDUP(E22*(1-$N$1)/'Всп лист'!$C$3*'Всп лист'!$B$3*'Всп лист'!$B$4,0)),"-" )</f>
        <v>761</v>
      </c>
      <c r="R22" s="663">
        <f>IFERROR(IF('Установка скидки'!$M$1=FALSE,F22*(1-$N$1)/'Всп лист'!$B$2,ROUNDUP(F22*(1-$N$1)/'Всп лист'!$C$3*'Всп лист'!$B$3*'Всп лист'!$B$4,0)),"-" )</f>
        <v>882</v>
      </c>
      <c r="S22" s="663">
        <f>IFERROR(IF('Установка скидки'!$M$1=FALSE,G22*(1-$N$1)/'Всп лист'!$B$2,ROUNDUP(G22*(1-$N$1)/'Всп лист'!$C$3*'Всп лист'!$B$3*'Всп лист'!$B$4,0)),"-" )</f>
        <v>978</v>
      </c>
      <c r="T22" s="664">
        <f>IFERROR(IF('Установка скидки'!$M$1=FALSE,H22*(1-$N$1)/'Всп лист'!$B$2,ROUNDUP(H22*(1-$N$1)/'Всп лист'!$C$3*'Всп лист'!$B$3*'Всп лист'!$B$4,0)),"-" )</f>
        <v>1261</v>
      </c>
    </row>
    <row r="23" spans="1:20" ht="21" customHeight="1" thickBot="1" x14ac:dyDescent="0.3">
      <c r="A23" s="1198" t="s">
        <v>415</v>
      </c>
      <c r="B23" s="799">
        <v>1265</v>
      </c>
      <c r="C23" s="800">
        <v>1318</v>
      </c>
      <c r="D23" s="800">
        <v>1378</v>
      </c>
      <c r="E23" s="800">
        <v>1547</v>
      </c>
      <c r="F23" s="800">
        <v>1806</v>
      </c>
      <c r="G23" s="800">
        <v>1986</v>
      </c>
      <c r="H23" s="801">
        <v>2483</v>
      </c>
      <c r="M23" s="532" t="s">
        <v>415</v>
      </c>
      <c r="N23" s="665">
        <f>IFERROR(IF('Установка скидки'!$M$1=FALSE,B23*(1-$N$1)/'Всп лист'!$B$2,ROUNDUP(B23*(1-$N$1)/'Всп лист'!$C$3*'Всп лист'!$B$3*'Всп лист'!$B$4,0)),"-" )</f>
        <v>1265</v>
      </c>
      <c r="O23" s="666">
        <f>IFERROR(IF('Установка скидки'!$M$1=FALSE,C23*(1-$N$1)/'Всп лист'!$B$2,ROUNDUP(C23*(1-$N$1)/'Всп лист'!$C$3*'Всп лист'!$B$3*'Всп лист'!$B$4,0)),"-" )</f>
        <v>1318</v>
      </c>
      <c r="P23" s="667">
        <f>IFERROR(IF('Установка скидки'!$M$1=FALSE,D23*(1-$N$1)/'Всп лист'!$B$2,ROUNDUP(D23*(1-$N$1)/'Всп лист'!$C$3*'Всп лист'!$B$3*'Всп лист'!$B$4,0)),"-" )</f>
        <v>1378</v>
      </c>
      <c r="Q23" s="667">
        <f>IFERROR(IF('Установка скидки'!$M$1=FALSE,E23*(1-$N$1)/'Всп лист'!$B$2,ROUNDUP(E23*(1-$N$1)/'Всп лист'!$C$3*'Всп лист'!$B$3*'Всп лист'!$B$4,0)),"-" )</f>
        <v>1547</v>
      </c>
      <c r="R23" s="667">
        <f>IFERROR(IF('Установка скидки'!$M$1=FALSE,F23*(1-$N$1)/'Всп лист'!$B$2,ROUNDUP(F23*(1-$N$1)/'Всп лист'!$C$3*'Всп лист'!$B$3*'Всп лист'!$B$4,0)),"-" )</f>
        <v>1806</v>
      </c>
      <c r="S23" s="667">
        <f>IFERROR(IF('Установка скидки'!$M$1=FALSE,G23*(1-$N$1)/'Всп лист'!$B$2,ROUNDUP(G23*(1-$N$1)/'Всп лист'!$C$3*'Всп лист'!$B$3*'Всп лист'!$B$4,0)),"-" )</f>
        <v>1986</v>
      </c>
      <c r="T23" s="533">
        <f>IFERROR(IF('Установка скидки'!$M$1=FALSE,H23*(1-$N$1)/'Всп лист'!$B$2,ROUNDUP(H23*(1-$N$1)/'Всп лист'!$C$3*'Всп лист'!$B$3*'Всп лист'!$B$4,0)),"-" )</f>
        <v>2483</v>
      </c>
    </row>
    <row r="24" spans="1:20" x14ac:dyDescent="0.25">
      <c r="A24" s="31"/>
      <c r="B24" s="31"/>
      <c r="C24" s="31"/>
      <c r="D24" s="31"/>
      <c r="E24" s="31"/>
      <c r="F24" s="31"/>
      <c r="G24" s="31"/>
      <c r="H24" s="31"/>
      <c r="M24" s="31"/>
      <c r="N24" s="31"/>
      <c r="O24" s="31"/>
      <c r="P24" s="31"/>
      <c r="Q24" s="31"/>
      <c r="R24" s="31"/>
      <c r="S24" s="31"/>
    </row>
    <row r="25" spans="1:20" ht="20.25" x14ac:dyDescent="0.3">
      <c r="A25" s="34" t="s">
        <v>241</v>
      </c>
      <c r="B25" s="31"/>
      <c r="C25" s="31"/>
      <c r="D25" s="31"/>
      <c r="E25" s="31"/>
      <c r="F25" s="31"/>
      <c r="G25" s="31"/>
      <c r="H25" s="31"/>
      <c r="M25" s="1515"/>
      <c r="N25" s="1515"/>
      <c r="O25" s="31"/>
      <c r="P25" s="31"/>
      <c r="Q25" s="31"/>
      <c r="R25" s="31"/>
      <c r="S25" s="31"/>
    </row>
    <row r="26" spans="1:20" ht="9" customHeight="1" thickBot="1" x14ac:dyDescent="0.3">
      <c r="A26" s="31"/>
      <c r="B26" s="31"/>
      <c r="C26" s="31"/>
      <c r="D26" s="31"/>
      <c r="E26" s="31"/>
      <c r="F26" s="31"/>
      <c r="G26" s="31"/>
      <c r="H26" s="31"/>
      <c r="M26" s="31"/>
      <c r="N26" s="31"/>
      <c r="O26" s="31"/>
      <c r="P26" s="31"/>
      <c r="Q26" s="31"/>
      <c r="R26" s="31"/>
      <c r="S26" s="31"/>
    </row>
    <row r="27" spans="1:20" ht="31.5" customHeight="1" thickBot="1" x14ac:dyDescent="0.3">
      <c r="A27" s="687" t="s">
        <v>170</v>
      </c>
      <c r="B27" s="688" t="s">
        <v>323</v>
      </c>
      <c r="C27" s="688" t="s">
        <v>36</v>
      </c>
      <c r="D27" s="688" t="s">
        <v>37</v>
      </c>
      <c r="E27" s="688" t="s">
        <v>38</v>
      </c>
      <c r="F27" s="688" t="s">
        <v>39</v>
      </c>
      <c r="G27" s="688" t="s">
        <v>40</v>
      </c>
      <c r="H27" s="689" t="s">
        <v>41</v>
      </c>
      <c r="M27" s="505" t="s">
        <v>170</v>
      </c>
      <c r="N27" s="510" t="s">
        <v>323</v>
      </c>
      <c r="O27" s="70" t="s">
        <v>36</v>
      </c>
      <c r="P27" s="53" t="s">
        <v>37</v>
      </c>
      <c r="Q27" s="53" t="s">
        <v>38</v>
      </c>
      <c r="R27" s="53" t="s">
        <v>39</v>
      </c>
      <c r="S27" s="53" t="s">
        <v>40</v>
      </c>
      <c r="T27" s="54" t="s">
        <v>41</v>
      </c>
    </row>
    <row r="28" spans="1:20" ht="22.5" customHeight="1" x14ac:dyDescent="0.25">
      <c r="A28" s="1084" t="s">
        <v>327</v>
      </c>
      <c r="B28" s="802">
        <v>2438</v>
      </c>
      <c r="C28" s="803">
        <v>2654</v>
      </c>
      <c r="D28" s="803">
        <v>2705</v>
      </c>
      <c r="E28" s="803">
        <v>3152</v>
      </c>
      <c r="F28" s="803">
        <v>3814</v>
      </c>
      <c r="G28" s="803">
        <v>4280</v>
      </c>
      <c r="H28" s="804">
        <v>5364</v>
      </c>
      <c r="M28" s="506" t="s">
        <v>327</v>
      </c>
      <c r="N28" s="511">
        <f>IFERROR(IF('Установка скидки'!$M$1=FALSE,B28*(1-$N$1)/'Всп лист'!$B$2,ROUNDUP(B28*(1-$N$1)/'Всп лист'!$C$3*'Всп лист'!$B$3*'Всп лист'!$B$4,0)),"-" )</f>
        <v>2438</v>
      </c>
      <c r="O28" s="458">
        <f>IFERROR(IF('Установка скидки'!$M$1=FALSE,C28*(1-$N$1)/'Всп лист'!$B$2,ROUNDUP(C28*(1-$N$1)/'Всп лист'!$C$3*'Всп лист'!$B$3*'Всп лист'!$B$4,0)),"-" )</f>
        <v>2654</v>
      </c>
      <c r="P28" s="458">
        <f>IFERROR(IF('Установка скидки'!$M$1=FALSE,D28*(1-$N$1)/'Всп лист'!$B$2,ROUNDUP(D28*(1-$N$1)/'Всп лист'!$C$3*'Всп лист'!$B$3*'Всп лист'!$B$4,0)),"-" )</f>
        <v>2705</v>
      </c>
      <c r="Q28" s="458">
        <f>IFERROR(IF('Установка скидки'!$M$1=FALSE,E28*(1-$N$1)/'Всп лист'!$B$2,ROUNDUP(E28*(1-$N$1)/'Всп лист'!$C$3*'Всп лист'!$B$3*'Всп лист'!$B$4,0)),"-" )</f>
        <v>3152</v>
      </c>
      <c r="R28" s="458">
        <f>IFERROR(IF('Установка скидки'!$M$1=FALSE,F28*(1-$N$1)/'Всп лист'!$B$2,ROUNDUP(F28*(1-$N$1)/'Всп лист'!$C$3*'Всп лист'!$B$3*'Всп лист'!$B$4,0)),"-" )</f>
        <v>3814</v>
      </c>
      <c r="S28" s="458">
        <f>IFERROR(IF('Установка скидки'!$M$1=FALSE,G28*(1-$N$1)/'Всп лист'!$B$2,ROUNDUP(G28*(1-$N$1)/'Всп лист'!$C$3*'Всп лист'!$B$3*'Всп лист'!$B$4,0)),"-" )</f>
        <v>4280</v>
      </c>
      <c r="T28" s="502">
        <f>IFERROR(IF('Установка скидки'!$M$1=FALSE,H28*(1-$N$1)/'Всп лист'!$B$2,ROUNDUP(H28*(1-$N$1)/'Всп лист'!$C$3*'Всп лист'!$B$3*'Всп лист'!$B$4,0)),"-" )</f>
        <v>5364</v>
      </c>
    </row>
    <row r="29" spans="1:20" ht="22.5" customHeight="1" x14ac:dyDescent="0.25">
      <c r="A29" s="1083" t="s">
        <v>328</v>
      </c>
      <c r="B29" s="780">
        <v>4168</v>
      </c>
      <c r="C29" s="781">
        <v>4359</v>
      </c>
      <c r="D29" s="781">
        <v>4613</v>
      </c>
      <c r="E29" s="781">
        <v>5121</v>
      </c>
      <c r="F29" s="781">
        <v>5867</v>
      </c>
      <c r="G29" s="781">
        <v>6366</v>
      </c>
      <c r="H29" s="782">
        <v>8460</v>
      </c>
      <c r="M29" s="507" t="s">
        <v>328</v>
      </c>
      <c r="N29" s="513">
        <f>IFERROR(IF('Установка скидки'!$M$1=FALSE,B29*(1-$N$1)/'Всп лист'!$B$2,ROUNDUP(B29*(1-$N$1)/'Всп лист'!$C$3*'Всп лист'!$B$3*'Всп лист'!$B$4,0)),"-" )</f>
        <v>4168</v>
      </c>
      <c r="O29" s="461">
        <f>IFERROR(IF('Установка скидки'!$M$1=FALSE,C29*(1-$N$1)/'Всп лист'!$B$2,ROUNDUP(C29*(1-$N$1)/'Всп лист'!$C$3*'Всп лист'!$B$3*'Всп лист'!$B$4,0)),"-" )</f>
        <v>4359</v>
      </c>
      <c r="P29" s="461">
        <f>IFERROR(IF('Установка скидки'!$M$1=FALSE,D29*(1-$N$1)/'Всп лист'!$B$2,ROUNDUP(D29*(1-$N$1)/'Всп лист'!$C$3*'Всп лист'!$B$3*'Всп лист'!$B$4,0)),"-" )</f>
        <v>4613</v>
      </c>
      <c r="Q29" s="461">
        <f>IFERROR(IF('Установка скидки'!$M$1=FALSE,E29*(1-$N$1)/'Всп лист'!$B$2,ROUNDUP(E29*(1-$N$1)/'Всп лист'!$C$3*'Всп лист'!$B$3*'Всп лист'!$B$4,0)),"-" )</f>
        <v>5121</v>
      </c>
      <c r="R29" s="461">
        <f>IFERROR(IF('Установка скидки'!$M$1=FALSE,F29*(1-$N$1)/'Всп лист'!$B$2,ROUNDUP(F29*(1-$N$1)/'Всп лист'!$C$3*'Всп лист'!$B$3*'Всп лист'!$B$4,0)),"-" )</f>
        <v>5867</v>
      </c>
      <c r="S29" s="461">
        <f>IFERROR(IF('Установка скидки'!$M$1=FALSE,G29*(1-$N$1)/'Всп лист'!$B$2,ROUNDUP(G29*(1-$N$1)/'Всп лист'!$C$3*'Всп лист'!$B$3*'Всп лист'!$B$4,0)),"-" )</f>
        <v>6366</v>
      </c>
      <c r="T29" s="504">
        <f>IFERROR(IF('Установка скидки'!$M$1=FALSE,H29*(1-$N$1)/'Всп лист'!$B$2,ROUNDUP(H29*(1-$N$1)/'Всп лист'!$C$3*'Всп лист'!$B$3*'Всп лист'!$B$4,0)),"-" )</f>
        <v>8460</v>
      </c>
    </row>
    <row r="30" spans="1:20" ht="22.5" customHeight="1" x14ac:dyDescent="0.25">
      <c r="A30" s="1082" t="s">
        <v>329</v>
      </c>
      <c r="B30" s="1330" t="s">
        <v>0</v>
      </c>
      <c r="C30" s="805">
        <v>2337</v>
      </c>
      <c r="D30" s="1331" t="s">
        <v>0</v>
      </c>
      <c r="E30" s="1331" t="s">
        <v>0</v>
      </c>
      <c r="F30" s="1331" t="s">
        <v>0</v>
      </c>
      <c r="G30" s="1331" t="s">
        <v>0</v>
      </c>
      <c r="H30" s="1332" t="s">
        <v>0</v>
      </c>
      <c r="M30" s="508" t="s">
        <v>329</v>
      </c>
      <c r="N30" s="848" t="str">
        <f>IFERROR(IF('Установка скидки'!$M$1=FALSE,B30*(1-$N$1)/'Всп лист'!$B$2,ROUNDUP(B30*(1-$N$1)/'Всп лист'!$C$3*'Всп лист'!$B$3*'Всп лист'!$B$4,0)),"-" )</f>
        <v>-</v>
      </c>
      <c r="O30" s="459">
        <f>IFERROR(IF('Установка скидки'!$M$1=FALSE,C30*(1-$N$1)/'Всп лист'!$B$2,ROUNDUP(C30*(1-$N$1)/'Всп лист'!$C$3*'Всп лист'!$B$3*'Всп лист'!$B$4,0)),"-" )</f>
        <v>2337</v>
      </c>
      <c r="P30" s="535" t="str">
        <f>IFERROR(IF('Установка скидки'!$M$1=FALSE,D30*(1-$N$1)/'Всп лист'!$B$2,ROUNDUP(D30*(1-$N$1)/'Всп лист'!$C$3*'Всп лист'!$B$3*'Всп лист'!$B$4,0)),"-" )</f>
        <v>-</v>
      </c>
      <c r="Q30" s="535" t="str">
        <f>IFERROR(IF('Установка скидки'!$M$1=FALSE,E30*(1-$N$1)/'Всп лист'!$B$2,ROUNDUP(E30*(1-$N$1)/'Всп лист'!$C$3*'Всп лист'!$B$3*'Всп лист'!$B$4,0)),"-" )</f>
        <v>-</v>
      </c>
      <c r="R30" s="535" t="str">
        <f>IFERROR(IF('Установка скидки'!$M$1=FALSE,F30*(1-$N$1)/'Всп лист'!$B$2,ROUNDUP(F30*(1-$N$1)/'Всп лист'!$C$3*'Всп лист'!$B$3*'Всп лист'!$B$4,0)),"-" )</f>
        <v>-</v>
      </c>
      <c r="S30" s="535" t="str">
        <f>IFERROR(IF('Установка скидки'!$M$1=FALSE,G30*(1-$N$1)/'Всп лист'!$B$2,ROUNDUP(G30*(1-$N$1)/'Всп лист'!$C$3*'Всп лист'!$B$3*'Всп лист'!$B$4,0)),"-" )</f>
        <v>-</v>
      </c>
      <c r="T30" s="537" t="str">
        <f>IFERROR(IF('Установка скидки'!$M$1=FALSE,H30*(1-$N$1)/'Всп лист'!$B$2,ROUNDUP(H30*(1-$N$1)/'Всп лист'!$C$3*'Всп лист'!$B$3*'Всп лист'!$B$4,0)),"-" )</f>
        <v>-</v>
      </c>
    </row>
    <row r="31" spans="1:20" ht="22.5" customHeight="1" x14ac:dyDescent="0.25">
      <c r="A31" s="1083" t="s">
        <v>330</v>
      </c>
      <c r="B31" s="780">
        <v>5646</v>
      </c>
      <c r="C31" s="781">
        <v>5836</v>
      </c>
      <c r="D31" s="781">
        <v>6175</v>
      </c>
      <c r="E31" s="781">
        <v>7020</v>
      </c>
      <c r="F31" s="781">
        <v>8516</v>
      </c>
      <c r="G31" s="781">
        <v>9548</v>
      </c>
      <c r="H31" s="782">
        <v>11910</v>
      </c>
      <c r="M31" s="507" t="s">
        <v>330</v>
      </c>
      <c r="N31" s="513">
        <f>IFERROR(IF('Установка скидки'!$M$1=FALSE,B31*(1-$N$1)/'Всп лист'!$B$2,ROUNDUP(B31*(1-$N$1)/'Всп лист'!$C$3*'Всп лист'!$B$3*'Всп лист'!$B$4,0)),"-" )</f>
        <v>5646</v>
      </c>
      <c r="O31" s="461">
        <f>IFERROR(IF('Установка скидки'!$M$1=FALSE,C31*(1-$N$1)/'Всп лист'!$B$2,ROUNDUP(C31*(1-$N$1)/'Всп лист'!$C$3*'Всп лист'!$B$3*'Всп лист'!$B$4,0)),"-" )</f>
        <v>5836</v>
      </c>
      <c r="P31" s="461">
        <f>IFERROR(IF('Установка скидки'!$M$1=FALSE,D31*(1-$N$1)/'Всп лист'!$B$2,ROUNDUP(D31*(1-$N$1)/'Всп лист'!$C$3*'Всп лист'!$B$3*'Всп лист'!$B$4,0)),"-" )</f>
        <v>6175</v>
      </c>
      <c r="Q31" s="461">
        <f>IFERROR(IF('Установка скидки'!$M$1=FALSE,E31*(1-$N$1)/'Всп лист'!$B$2,ROUNDUP(E31*(1-$N$1)/'Всп лист'!$C$3*'Всп лист'!$B$3*'Всп лист'!$B$4,0)),"-" )</f>
        <v>7020</v>
      </c>
      <c r="R31" s="461">
        <f>IFERROR(IF('Установка скидки'!$M$1=FALSE,F31*(1-$N$1)/'Всп лист'!$B$2,ROUNDUP(F31*(1-$N$1)/'Всп лист'!$C$3*'Всп лист'!$B$3*'Всп лист'!$B$4,0)),"-" )</f>
        <v>8516</v>
      </c>
      <c r="S31" s="461">
        <f>IFERROR(IF('Установка скидки'!$M$1=FALSE,G31*(1-$N$1)/'Всп лист'!$B$2,ROUNDUP(G31*(1-$N$1)/'Всп лист'!$C$3*'Всп лист'!$B$3*'Всп лист'!$B$4,0)),"-" )</f>
        <v>9548</v>
      </c>
      <c r="T31" s="504">
        <f>IFERROR(IF('Установка скидки'!$M$1=FALSE,H31*(1-$N$1)/'Всп лист'!$B$2,ROUNDUP(H31*(1-$N$1)/'Всп лист'!$C$3*'Всп лист'!$B$3*'Всп лист'!$B$4,0)),"-" )</f>
        <v>11910</v>
      </c>
    </row>
    <row r="32" spans="1:20" s="839" customFormat="1" ht="22.5" customHeight="1" x14ac:dyDescent="0.25">
      <c r="A32" s="1082" t="s">
        <v>242</v>
      </c>
      <c r="B32" s="789">
        <v>2622</v>
      </c>
      <c r="C32" s="785">
        <v>2602</v>
      </c>
      <c r="D32" s="785">
        <v>2894</v>
      </c>
      <c r="E32" s="785">
        <v>3223</v>
      </c>
      <c r="F32" s="785">
        <v>3726</v>
      </c>
      <c r="G32" s="785">
        <v>4060</v>
      </c>
      <c r="H32" s="786">
        <v>4926</v>
      </c>
      <c r="M32" s="508" t="s">
        <v>242</v>
      </c>
      <c r="N32" s="512">
        <f>IFERROR(IF('Установка скидки'!$M$1=FALSE,B32*(1-$N$1)/'Всп лист'!$B$2,ROUNDUP(B32*(1-$N$1)/'Всп лист'!$C$3*'Всп лист'!$B$3*'Всп лист'!$B$4,0)),"-" )</f>
        <v>2622</v>
      </c>
      <c r="O32" s="460">
        <f>IFERROR(IF('Установка скидки'!$M$1=FALSE,C32*(1-$N$1)/'Всп лист'!$B$2,ROUNDUP(C32*(1-$N$1)/'Всп лист'!$C$3*'Всп лист'!$B$3*'Всп лист'!$B$4,0)),"-" )</f>
        <v>2602</v>
      </c>
      <c r="P32" s="460">
        <f>IFERROR(IF('Установка скидки'!$M$1=FALSE,D32*(1-$N$1)/'Всп лист'!$B$2,ROUNDUP(D32*(1-$N$1)/'Всп лист'!$C$3*'Всп лист'!$B$3*'Всп лист'!$B$4,0)),"-" )</f>
        <v>2894</v>
      </c>
      <c r="Q32" s="460">
        <f>IFERROR(IF('Установка скидки'!$M$1=FALSE,E32*(1-$N$1)/'Всп лист'!$B$2,ROUNDUP(E32*(1-$N$1)/'Всп лист'!$C$3*'Всп лист'!$B$3*'Всп лист'!$B$4,0)),"-" )</f>
        <v>3223</v>
      </c>
      <c r="R32" s="460">
        <f>IFERROR(IF('Установка скидки'!$M$1=FALSE,F32*(1-$N$1)/'Всп лист'!$B$2,ROUNDUP(F32*(1-$N$1)/'Всп лист'!$C$3*'Всп лист'!$B$3*'Всп лист'!$B$4,0)),"-" )</f>
        <v>3726</v>
      </c>
      <c r="S32" s="460">
        <f>IFERROR(IF('Установка скидки'!$M$1=FALSE,G32*(1-$N$1)/'Всп лист'!$B$2,ROUNDUP(G32*(1-$N$1)/'Всп лист'!$C$3*'Всп лист'!$B$3*'Всп лист'!$B$4,0)),"-" )</f>
        <v>4060</v>
      </c>
      <c r="T32" s="503">
        <f>IFERROR(IF('Установка скидки'!$M$1=FALSE,H32*(1-$N$1)/'Всп лист'!$B$2,ROUNDUP(H32*(1-$N$1)/'Всп лист'!$C$3*'Всп лист'!$B$3*'Всп лист'!$B$4,0)),"-" )</f>
        <v>4926</v>
      </c>
    </row>
    <row r="33" spans="1:20" ht="22.5" customHeight="1" x14ac:dyDescent="0.25">
      <c r="A33" s="1083" t="s">
        <v>331</v>
      </c>
      <c r="B33" s="780">
        <v>4033</v>
      </c>
      <c r="C33" s="781">
        <v>3938</v>
      </c>
      <c r="D33" s="781">
        <v>4167</v>
      </c>
      <c r="E33" s="781">
        <v>4790</v>
      </c>
      <c r="F33" s="781">
        <v>5867</v>
      </c>
      <c r="G33" s="781">
        <v>6366</v>
      </c>
      <c r="H33" s="782">
        <v>7636</v>
      </c>
      <c r="M33" s="507" t="s">
        <v>331</v>
      </c>
      <c r="N33" s="513">
        <f>IFERROR(IF('Установка скидки'!$M$1=FALSE,B33*(1-$N$1)/'Всп лист'!$B$2,ROUNDUP(B33*(1-$N$1)/'Всп лист'!$C$3*'Всп лист'!$B$3*'Всп лист'!$B$4,0)),"-" )</f>
        <v>4033</v>
      </c>
      <c r="O33" s="461">
        <f>IFERROR(IF('Установка скидки'!$M$1=FALSE,C33*(1-$N$1)/'Всп лист'!$B$2,ROUNDUP(C33*(1-$N$1)/'Всп лист'!$C$3*'Всп лист'!$B$3*'Всп лист'!$B$4,0)),"-" )</f>
        <v>3938</v>
      </c>
      <c r="P33" s="461">
        <f>IFERROR(IF('Установка скидки'!$M$1=FALSE,D33*(1-$N$1)/'Всп лист'!$B$2,ROUNDUP(D33*(1-$N$1)/'Всп лист'!$C$3*'Всп лист'!$B$3*'Всп лист'!$B$4,0)),"-" )</f>
        <v>4167</v>
      </c>
      <c r="Q33" s="461">
        <f>IFERROR(IF('Установка скидки'!$M$1=FALSE,E33*(1-$N$1)/'Всп лист'!$B$2,ROUNDUP(E33*(1-$N$1)/'Всп лист'!$C$3*'Всп лист'!$B$3*'Всп лист'!$B$4,0)),"-" )</f>
        <v>4790</v>
      </c>
      <c r="R33" s="461">
        <f>IFERROR(IF('Установка скидки'!$M$1=FALSE,F33*(1-$N$1)/'Всп лист'!$B$2,ROUNDUP(F33*(1-$N$1)/'Всп лист'!$C$3*'Всп лист'!$B$3*'Всп лист'!$B$4,0)),"-" )</f>
        <v>5867</v>
      </c>
      <c r="S33" s="461">
        <f>IFERROR(IF('Установка скидки'!$M$1=FALSE,G33*(1-$N$1)/'Всп лист'!$B$2,ROUNDUP(G33*(1-$N$1)/'Всп лист'!$C$3*'Всп лист'!$B$3*'Всп лист'!$B$4,0)),"-" )</f>
        <v>6366</v>
      </c>
      <c r="T33" s="504">
        <f>IFERROR(IF('Установка скидки'!$M$1=FALSE,H33*(1-$N$1)/'Всп лист'!$B$2,ROUNDUP(H33*(1-$N$1)/'Всп лист'!$C$3*'Всп лист'!$B$3*'Всп лист'!$B$4,0)),"-" )</f>
        <v>7636</v>
      </c>
    </row>
    <row r="34" spans="1:20" ht="22.5" customHeight="1" x14ac:dyDescent="0.25">
      <c r="A34" s="1083" t="s">
        <v>365</v>
      </c>
      <c r="B34" s="789">
        <v>11427</v>
      </c>
      <c r="C34" s="785">
        <v>11601</v>
      </c>
      <c r="D34" s="785">
        <v>12276</v>
      </c>
      <c r="E34" s="785">
        <v>14040</v>
      </c>
      <c r="F34" s="785">
        <v>17031</v>
      </c>
      <c r="G34" s="785">
        <v>19301</v>
      </c>
      <c r="H34" s="786">
        <v>24679</v>
      </c>
      <c r="M34" s="508" t="s">
        <v>365</v>
      </c>
      <c r="N34" s="512">
        <f>IFERROR(IF('Установка скидки'!$M$1=FALSE,B34*(1-$N$1)/'Всп лист'!$B$2,ROUNDUP(B34*(1-$N$1)/'Всп лист'!$C$3*'Всп лист'!$B$3*'Всп лист'!$B$4,0)),"-" )</f>
        <v>11427</v>
      </c>
      <c r="O34" s="460">
        <f>IFERROR(IF('Установка скидки'!$M$1=FALSE,C34*(1-$N$1)/'Всп лист'!$B$2,ROUNDUP(C34*(1-$N$1)/'Всп лист'!$C$3*'Всп лист'!$B$3*'Всп лист'!$B$4,0)),"-" )</f>
        <v>11601</v>
      </c>
      <c r="P34" s="460">
        <f>IFERROR(IF('Установка скидки'!$M$1=FALSE,D34*(1-$N$1)/'Всп лист'!$B$2,ROUNDUP(D34*(1-$N$1)/'Всп лист'!$C$3*'Всп лист'!$B$3*'Всп лист'!$B$4,0)),"-" )</f>
        <v>12276</v>
      </c>
      <c r="Q34" s="460">
        <f>IFERROR(IF('Установка скидки'!$M$1=FALSE,E34*(1-$N$1)/'Всп лист'!$B$2,ROUNDUP(E34*(1-$N$1)/'Всп лист'!$C$3*'Всп лист'!$B$3*'Всп лист'!$B$4,0)),"-" )</f>
        <v>14040</v>
      </c>
      <c r="R34" s="460">
        <f>IFERROR(IF('Установка скидки'!$M$1=FALSE,F34*(1-$N$1)/'Всп лист'!$B$2,ROUNDUP(F34*(1-$N$1)/'Всп лист'!$C$3*'Всп лист'!$B$3*'Всп лист'!$B$4,0)),"-" )</f>
        <v>17031</v>
      </c>
      <c r="S34" s="460">
        <f>IFERROR(IF('Установка скидки'!$M$1=FALSE,G34*(1-$N$1)/'Всп лист'!$B$2,ROUNDUP(G34*(1-$N$1)/'Всп лист'!$C$3*'Всп лист'!$B$3*'Всп лист'!$B$4,0)),"-" )</f>
        <v>19301</v>
      </c>
      <c r="T34" s="503">
        <f>IFERROR(IF('Установка скидки'!$M$1=FALSE,H34*(1-$N$1)/'Всп лист'!$B$2,ROUNDUP(H34*(1-$N$1)/'Всп лист'!$C$3*'Всп лист'!$B$3*'Всп лист'!$B$4,0)),"-" )</f>
        <v>24679</v>
      </c>
    </row>
    <row r="35" spans="1:20" ht="22.5" customHeight="1" x14ac:dyDescent="0.25">
      <c r="A35" s="1082" t="s">
        <v>366</v>
      </c>
      <c r="B35" s="780">
        <v>7596</v>
      </c>
      <c r="C35" s="781">
        <v>7593</v>
      </c>
      <c r="D35" s="781">
        <v>8184</v>
      </c>
      <c r="E35" s="781">
        <v>9085</v>
      </c>
      <c r="F35" s="781">
        <v>10881</v>
      </c>
      <c r="G35" s="781">
        <v>12115</v>
      </c>
      <c r="H35" s="782">
        <v>15282</v>
      </c>
      <c r="M35" s="507" t="s">
        <v>366</v>
      </c>
      <c r="N35" s="513">
        <f>IFERROR(IF('Установка скидки'!$M$1=FALSE,B35*(1-$N$1)/'Всп лист'!$B$2,ROUNDUP(B35*(1-$N$1)/'Всп лист'!$C$3*'Всп лист'!$B$3*'Всп лист'!$B$4,0)),"-" )</f>
        <v>7596</v>
      </c>
      <c r="O35" s="461">
        <f>IFERROR(IF('Установка скидки'!$M$1=FALSE,C35*(1-$N$1)/'Всп лист'!$B$2,ROUNDUP(C35*(1-$N$1)/'Всп лист'!$C$3*'Всп лист'!$B$3*'Всп лист'!$B$4,0)),"-" )</f>
        <v>7593</v>
      </c>
      <c r="P35" s="461">
        <f>IFERROR(IF('Установка скидки'!$M$1=FALSE,D35*(1-$N$1)/'Всп лист'!$B$2,ROUNDUP(D35*(1-$N$1)/'Всп лист'!$C$3*'Всп лист'!$B$3*'Всп лист'!$B$4,0)),"-" )</f>
        <v>8184</v>
      </c>
      <c r="Q35" s="461">
        <f>IFERROR(IF('Установка скидки'!$M$1=FALSE,E35*(1-$N$1)/'Всп лист'!$B$2,ROUNDUP(E35*(1-$N$1)/'Всп лист'!$C$3*'Всп лист'!$B$3*'Всп лист'!$B$4,0)),"-" )</f>
        <v>9085</v>
      </c>
      <c r="R35" s="461">
        <f>IFERROR(IF('Установка скидки'!$M$1=FALSE,F35*(1-$N$1)/'Всп лист'!$B$2,ROUNDUP(F35*(1-$N$1)/'Всп лист'!$C$3*'Всп лист'!$B$3*'Всп лист'!$B$4,0)),"-" )</f>
        <v>10881</v>
      </c>
      <c r="S35" s="461">
        <f>IFERROR(IF('Установка скидки'!$M$1=FALSE,G35*(1-$N$1)/'Всп лист'!$B$2,ROUNDUP(G35*(1-$N$1)/'Всп лист'!$C$3*'Всп лист'!$B$3*'Всп лист'!$B$4,0)),"-" )</f>
        <v>12115</v>
      </c>
      <c r="T35" s="504">
        <f>IFERROR(IF('Установка скидки'!$M$1=FALSE,H35*(1-$N$1)/'Всп лист'!$B$2,ROUNDUP(H35*(1-$N$1)/'Всп лист'!$C$3*'Всп лист'!$B$3*'Всп лист'!$B$4,0)),"-" )</f>
        <v>15282</v>
      </c>
    </row>
    <row r="36" spans="1:20" ht="22.5" customHeight="1" x14ac:dyDescent="0.25">
      <c r="A36" s="1083" t="s">
        <v>332</v>
      </c>
      <c r="B36" s="789">
        <v>6068</v>
      </c>
      <c r="C36" s="785">
        <v>6385</v>
      </c>
      <c r="D36" s="785">
        <v>6753</v>
      </c>
      <c r="E36" s="785">
        <v>7488</v>
      </c>
      <c r="F36" s="785">
        <v>8562</v>
      </c>
      <c r="G36" s="785">
        <v>9278</v>
      </c>
      <c r="H36" s="786">
        <v>11068</v>
      </c>
      <c r="M36" s="508" t="s">
        <v>332</v>
      </c>
      <c r="N36" s="512">
        <f>IFERROR(IF('Установка скидки'!$M$1=FALSE,B36*(1-$N$1)/'Всп лист'!$B$2,ROUNDUP(B36*(1-$N$1)/'Всп лист'!$C$3*'Всп лист'!$B$3*'Всп лист'!$B$4,0)),"-" )</f>
        <v>6068</v>
      </c>
      <c r="O36" s="460">
        <f>IFERROR(IF('Установка скидки'!$M$1=FALSE,C36*(1-$N$1)/'Всп лист'!$B$2,ROUNDUP(C36*(1-$N$1)/'Всп лист'!$C$3*'Всп лист'!$B$3*'Всп лист'!$B$4,0)),"-" )</f>
        <v>6385</v>
      </c>
      <c r="P36" s="460">
        <f>IFERROR(IF('Установка скидки'!$M$1=FALSE,D36*(1-$N$1)/'Всп лист'!$B$2,ROUNDUP(D36*(1-$N$1)/'Всп лист'!$C$3*'Всп лист'!$B$3*'Всп лист'!$B$4,0)),"-" )</f>
        <v>6753</v>
      </c>
      <c r="Q36" s="460">
        <f>IFERROR(IF('Установка скидки'!$M$1=FALSE,E36*(1-$N$1)/'Всп лист'!$B$2,ROUNDUP(E36*(1-$N$1)/'Всп лист'!$C$3*'Всп лист'!$B$3*'Всп лист'!$B$4,0)),"-" )</f>
        <v>7488</v>
      </c>
      <c r="R36" s="460">
        <f>IFERROR(IF('Установка скидки'!$M$1=FALSE,F36*(1-$N$1)/'Всп лист'!$B$2,ROUNDUP(F36*(1-$N$1)/'Всп лист'!$C$3*'Всп лист'!$B$3*'Всп лист'!$B$4,0)),"-" )</f>
        <v>8562</v>
      </c>
      <c r="S36" s="460">
        <f>IFERROR(IF('Установка скидки'!$M$1=FALSE,G36*(1-$N$1)/'Всп лист'!$B$2,ROUNDUP(G36*(1-$N$1)/'Всп лист'!$C$3*'Всп лист'!$B$3*'Всп лист'!$B$4,0)),"-" )</f>
        <v>9278</v>
      </c>
      <c r="T36" s="503">
        <f>IFERROR(IF('Установка скидки'!$M$1=FALSE,H36*(1-$N$1)/'Всп лист'!$B$2,ROUNDUP(H36*(1-$N$1)/'Всп лист'!$C$3*'Всп лист'!$B$3*'Всп лист'!$B$4,0)),"-" )</f>
        <v>11068</v>
      </c>
    </row>
    <row r="37" spans="1:20" ht="22.5" customHeight="1" x14ac:dyDescent="0.25">
      <c r="A37" s="1082" t="s">
        <v>334</v>
      </c>
      <c r="B37" s="780">
        <v>6722</v>
      </c>
      <c r="C37" s="781">
        <v>7031</v>
      </c>
      <c r="D37" s="781">
        <v>7440</v>
      </c>
      <c r="E37" s="781">
        <v>8259</v>
      </c>
      <c r="F37" s="781">
        <v>9462</v>
      </c>
      <c r="G37" s="781">
        <v>10267</v>
      </c>
      <c r="H37" s="782">
        <v>12278</v>
      </c>
      <c r="M37" s="507" t="s">
        <v>334</v>
      </c>
      <c r="N37" s="513">
        <f>IFERROR(IF('Установка скидки'!$M$1=FALSE,B37*(1-$N$1)/'Всп лист'!$B$2,ROUNDUP(B37*(1-$N$1)/'Всп лист'!$C$3*'Всп лист'!$B$3*'Всп лист'!$B$4,0)),"-" )</f>
        <v>6722</v>
      </c>
      <c r="O37" s="461">
        <f>IFERROR(IF('Установка скидки'!$M$1=FALSE,C37*(1-$N$1)/'Всп лист'!$B$2,ROUNDUP(C37*(1-$N$1)/'Всп лист'!$C$3*'Всп лист'!$B$3*'Всп лист'!$B$4,0)),"-" )</f>
        <v>7031</v>
      </c>
      <c r="P37" s="461">
        <f>IFERROR(IF('Установка скидки'!$M$1=FALSE,D37*(1-$N$1)/'Всп лист'!$B$2,ROUNDUP(D37*(1-$N$1)/'Всп лист'!$C$3*'Всп лист'!$B$3*'Всп лист'!$B$4,0)),"-" )</f>
        <v>7440</v>
      </c>
      <c r="Q37" s="461">
        <f>IFERROR(IF('Установка скидки'!$M$1=FALSE,E37*(1-$N$1)/'Всп лист'!$B$2,ROUNDUP(E37*(1-$N$1)/'Всп лист'!$C$3*'Всп лист'!$B$3*'Всп лист'!$B$4,0)),"-" )</f>
        <v>8259</v>
      </c>
      <c r="R37" s="461">
        <f>IFERROR(IF('Установка скидки'!$M$1=FALSE,F37*(1-$N$1)/'Всп лист'!$B$2,ROUNDUP(F37*(1-$N$1)/'Всп лист'!$C$3*'Всп лист'!$B$3*'Всп лист'!$B$4,0)),"-" )</f>
        <v>9462</v>
      </c>
      <c r="S37" s="461">
        <f>IFERROR(IF('Установка скидки'!$M$1=FALSE,G37*(1-$N$1)/'Всп лист'!$B$2,ROUNDUP(G37*(1-$N$1)/'Всп лист'!$C$3*'Всп лист'!$B$3*'Всп лист'!$B$4,0)),"-" )</f>
        <v>10267</v>
      </c>
      <c r="T37" s="504">
        <f>IFERROR(IF('Установка скидки'!$M$1=FALSE,H37*(1-$N$1)/'Всп лист'!$B$2,ROUNDUP(H37*(1-$N$1)/'Всп лист'!$C$3*'Всп лист'!$B$3*'Всп лист'!$B$4,0)),"-" )</f>
        <v>12278</v>
      </c>
    </row>
    <row r="38" spans="1:20" s="839" customFormat="1" ht="22.5" customHeight="1" x14ac:dyDescent="0.25">
      <c r="A38" s="1082" t="s">
        <v>335</v>
      </c>
      <c r="B38" s="789">
        <v>2622</v>
      </c>
      <c r="C38" s="785">
        <v>2742</v>
      </c>
      <c r="D38" s="785">
        <v>2902</v>
      </c>
      <c r="E38" s="785">
        <v>3221</v>
      </c>
      <c r="F38" s="785">
        <v>3691</v>
      </c>
      <c r="G38" s="785">
        <v>4004</v>
      </c>
      <c r="H38" s="786">
        <v>4789</v>
      </c>
      <c r="M38" s="508" t="s">
        <v>335</v>
      </c>
      <c r="N38" s="512">
        <f>IFERROR(IF('Установка скидки'!$M$1=FALSE,B38*(1-$N$1)/'Всп лист'!$B$2,ROUNDUP(B38*(1-$N$1)/'Всп лист'!$C$3*'Всп лист'!$B$3*'Всп лист'!$B$4,0)),"-" )</f>
        <v>2622</v>
      </c>
      <c r="O38" s="460">
        <f>IFERROR(IF('Установка скидки'!$M$1=FALSE,C38*(1-$N$1)/'Всп лист'!$B$2,ROUNDUP(C38*(1-$N$1)/'Всп лист'!$C$3*'Всп лист'!$B$3*'Всп лист'!$B$4,0)),"-" )</f>
        <v>2742</v>
      </c>
      <c r="P38" s="460">
        <f>IFERROR(IF('Установка скидки'!$M$1=FALSE,D38*(1-$N$1)/'Всп лист'!$B$2,ROUNDUP(D38*(1-$N$1)/'Всп лист'!$C$3*'Всп лист'!$B$3*'Всп лист'!$B$4,0)),"-" )</f>
        <v>2902</v>
      </c>
      <c r="Q38" s="460">
        <f>IFERROR(IF('Установка скидки'!$M$1=FALSE,E38*(1-$N$1)/'Всп лист'!$B$2,ROUNDUP(E38*(1-$N$1)/'Всп лист'!$C$3*'Всп лист'!$B$3*'Всп лист'!$B$4,0)),"-" )</f>
        <v>3221</v>
      </c>
      <c r="R38" s="460">
        <f>IFERROR(IF('Установка скидки'!$M$1=FALSE,F38*(1-$N$1)/'Всп лист'!$B$2,ROUNDUP(F38*(1-$N$1)/'Всп лист'!$C$3*'Всп лист'!$B$3*'Всп лист'!$B$4,0)),"-" )</f>
        <v>3691</v>
      </c>
      <c r="S38" s="460">
        <f>IFERROR(IF('Установка скидки'!$M$1=FALSE,G38*(1-$N$1)/'Всп лист'!$B$2,ROUNDUP(G38*(1-$N$1)/'Всп лист'!$C$3*'Всп лист'!$B$3*'Всп лист'!$B$4,0)),"-" )</f>
        <v>4004</v>
      </c>
      <c r="T38" s="503">
        <f>IFERROR(IF('Установка скидки'!$M$1=FALSE,H38*(1-$N$1)/'Всп лист'!$B$2,ROUNDUP(H38*(1-$N$1)/'Всп лист'!$C$3*'Всп лист'!$B$3*'Всп лист'!$B$4,0)),"-" )</f>
        <v>4789</v>
      </c>
    </row>
    <row r="39" spans="1:20" ht="22.5" customHeight="1" x14ac:dyDescent="0.25">
      <c r="A39" s="1082" t="s">
        <v>336</v>
      </c>
      <c r="B39" s="780">
        <v>4168</v>
      </c>
      <c r="C39" s="781">
        <v>4078</v>
      </c>
      <c r="D39" s="781">
        <v>4316</v>
      </c>
      <c r="E39" s="781">
        <v>4790</v>
      </c>
      <c r="F39" s="781">
        <v>5488</v>
      </c>
      <c r="G39" s="781">
        <v>6160</v>
      </c>
      <c r="H39" s="782">
        <v>7367</v>
      </c>
      <c r="M39" s="507" t="s">
        <v>336</v>
      </c>
      <c r="N39" s="513">
        <f>IFERROR(IF('Установка скидки'!$M$1=FALSE,B39*(1-$N$1)/'Всп лист'!$B$2,ROUNDUP(B39*(1-$N$1)/'Всп лист'!$C$3*'Всп лист'!$B$3*'Всп лист'!$B$4,0)),"-" )</f>
        <v>4168</v>
      </c>
      <c r="O39" s="461">
        <f>IFERROR(IF('Установка скидки'!$M$1=FALSE,C39*(1-$N$1)/'Всп лист'!$B$2,ROUNDUP(C39*(1-$N$1)/'Всп лист'!$C$3*'Всп лист'!$B$3*'Всп лист'!$B$4,0)),"-" )</f>
        <v>4078</v>
      </c>
      <c r="P39" s="461">
        <f>IFERROR(IF('Установка скидки'!$M$1=FALSE,D39*(1-$N$1)/'Всп лист'!$B$2,ROUNDUP(D39*(1-$N$1)/'Всп лист'!$C$3*'Всп лист'!$B$3*'Всп лист'!$B$4,0)),"-" )</f>
        <v>4316</v>
      </c>
      <c r="Q39" s="461">
        <f>IFERROR(IF('Установка скидки'!$M$1=FALSE,E39*(1-$N$1)/'Всп лист'!$B$2,ROUNDUP(E39*(1-$N$1)/'Всп лист'!$C$3*'Всп лист'!$B$3*'Всп лист'!$B$4,0)),"-" )</f>
        <v>4790</v>
      </c>
      <c r="R39" s="461">
        <f>IFERROR(IF('Установка скидки'!$M$1=FALSE,F39*(1-$N$1)/'Всп лист'!$B$2,ROUNDUP(F39*(1-$N$1)/'Всп лист'!$C$3*'Всп лист'!$B$3*'Всп лист'!$B$4,0)),"-" )</f>
        <v>5488</v>
      </c>
      <c r="S39" s="461">
        <f>IFERROR(IF('Установка скидки'!$M$1=FALSE,G39*(1-$N$1)/'Всп лист'!$B$2,ROUNDUP(G39*(1-$N$1)/'Всп лист'!$C$3*'Всп лист'!$B$3*'Всп лист'!$B$4,0)),"-" )</f>
        <v>6160</v>
      </c>
      <c r="T39" s="504">
        <f>IFERROR(IF('Установка скидки'!$M$1=FALSE,H39*(1-$N$1)/'Всп лист'!$B$2,ROUNDUP(H39*(1-$N$1)/'Всп лист'!$C$3*'Всп лист'!$B$3*'Всп лист'!$B$4,0)),"-" )</f>
        <v>7367</v>
      </c>
    </row>
    <row r="40" spans="1:20" ht="22.5" customHeight="1" x14ac:dyDescent="0.25">
      <c r="A40" s="1085" t="s">
        <v>406</v>
      </c>
      <c r="B40" s="789">
        <v>11393</v>
      </c>
      <c r="C40" s="785">
        <v>11390</v>
      </c>
      <c r="D40" s="1333" t="s">
        <v>0</v>
      </c>
      <c r="E40" s="806">
        <v>13627</v>
      </c>
      <c r="F40" s="785">
        <v>16322</v>
      </c>
      <c r="G40" s="785">
        <v>18172</v>
      </c>
      <c r="H40" s="1334" t="s">
        <v>0</v>
      </c>
      <c r="M40" s="534" t="s">
        <v>406</v>
      </c>
      <c r="N40" s="512">
        <f>IFERROR(IF('Установка скидки'!$M$1=FALSE,B40*(1-$N$1)/'Всп лист'!$B$2,ROUNDUP(B40*(1-$N$1)/'Всп лист'!$C$3*'Всп лист'!$B$3*'Всп лист'!$B$4,0)),"-" )</f>
        <v>11393</v>
      </c>
      <c r="O40" s="460">
        <f>IFERROR(IF('Установка скидки'!$M$1=FALSE,C40*(1-$N$1)/'Всп лист'!$B$2,ROUNDUP(C40*(1-$N$1)/'Всп лист'!$C$3*'Всп лист'!$B$3*'Всп лист'!$B$4,0)),"-" )</f>
        <v>11390</v>
      </c>
      <c r="P40" s="535" t="str">
        <f>IFERROR(IF('Установка скидки'!$M$1=FALSE,D40*(1-$N$1)/'Всп лист'!$B$2,ROUNDUP(D40*(1-$N$1)/'Всп лист'!$C$3*'Всп лист'!$B$3*'Всп лист'!$B$4,0)),"-" )</f>
        <v>-</v>
      </c>
      <c r="Q40" s="536">
        <f>IFERROR(IF('Установка скидки'!$M$1=FALSE,E40*(1-$N$1)/'Всп лист'!$B$2,ROUNDUP(E40*(1-$N$1)/'Всп лист'!$C$3*'Всп лист'!$B$3*'Всп лист'!$B$4,0)),"-" )</f>
        <v>13627</v>
      </c>
      <c r="R40" s="460">
        <f>IFERROR(IF('Установка скидки'!$M$1=FALSE,F40*(1-$N$1)/'Всп лист'!$B$2,ROUNDUP(F40*(1-$N$1)/'Всп лист'!$C$3*'Всп лист'!$B$3*'Всп лист'!$B$4,0)),"-" )</f>
        <v>16322</v>
      </c>
      <c r="S40" s="460">
        <f>IFERROR(IF('Установка скидки'!$M$1=FALSE,G40*(1-$N$1)/'Всп лист'!$B$2,ROUNDUP(G40*(1-$N$1)/'Всп лист'!$C$3*'Всп лист'!$B$3*'Всп лист'!$B$4,0)),"-" )</f>
        <v>18172</v>
      </c>
      <c r="T40" s="537" t="str">
        <f>IFERROR(IF('Установка скидки'!$M$1=FALSE,H40*(1-$N$1)/'Всп лист'!$B$2,ROUNDUP(H40*(1-$N$1)/'Всп лист'!$C$3*'Всп лист'!$B$3*'Всп лист'!$B$4,0)),"-" )</f>
        <v>-</v>
      </c>
    </row>
    <row r="41" spans="1:20" ht="22.5" customHeight="1" x14ac:dyDescent="0.25">
      <c r="A41" s="1086" t="s">
        <v>182</v>
      </c>
      <c r="B41" s="787">
        <v>953</v>
      </c>
      <c r="C41" s="788">
        <v>951</v>
      </c>
      <c r="D41" s="788">
        <v>999</v>
      </c>
      <c r="E41" s="781">
        <v>1135</v>
      </c>
      <c r="F41" s="781">
        <v>1444</v>
      </c>
      <c r="G41" s="781">
        <v>1612</v>
      </c>
      <c r="H41" s="782">
        <v>1956</v>
      </c>
      <c r="M41" s="509" t="s">
        <v>182</v>
      </c>
      <c r="N41" s="538">
        <f>IFERROR(IF('Установка скидки'!$M$1=FALSE,B41*(1-$N$1)/'Всп лист'!$B$2,ROUNDUP(B41*(1-$N$1)/'Всп лист'!$C$3*'Всп лист'!$B$3*'Всп лист'!$B$4,0)),"-" )</f>
        <v>953</v>
      </c>
      <c r="O41" s="539">
        <f>IFERROR(IF('Установка скидки'!$M$1=FALSE,C41*(1-$N$1)/'Всп лист'!$B$2,ROUNDUP(C41*(1-$N$1)/'Всп лист'!$C$3*'Всп лист'!$B$3*'Всп лист'!$B$4,0)),"-" )</f>
        <v>951</v>
      </c>
      <c r="P41" s="461">
        <f>IFERROR(IF('Установка скидки'!$M$1=FALSE,D41*(1-$N$1)/'Всп лист'!$B$2,ROUNDUP(D41*(1-$N$1)/'Всп лист'!$C$3*'Всп лист'!$B$3*'Всп лист'!$B$4,0)),"-" )</f>
        <v>999</v>
      </c>
      <c r="Q41" s="539">
        <f>IFERROR(IF('Установка скидки'!$M$1=FALSE,E41*(1-$N$1)/'Всп лист'!$B$2,ROUNDUP(E41*(1-$N$1)/'Всп лист'!$C$3*'Всп лист'!$B$3*'Всп лист'!$B$4,0)),"-" )</f>
        <v>1135</v>
      </c>
      <c r="R41" s="461">
        <f>IFERROR(IF('Установка скидки'!$M$1=FALSE,F41*(1-$N$1)/'Всп лист'!$B$2,ROUNDUP(F41*(1-$N$1)/'Всп лист'!$C$3*'Всп лист'!$B$3*'Всп лист'!$B$4,0)),"-" )</f>
        <v>1444</v>
      </c>
      <c r="S41" s="461">
        <f>IFERROR(IF('Установка скидки'!$M$1=FALSE,G41*(1-$N$1)/'Всп лист'!$B$2,ROUNDUP(G41*(1-$N$1)/'Всп лист'!$C$3*'Всп лист'!$B$3*'Всп лист'!$B$4,0)),"-" )</f>
        <v>1612</v>
      </c>
      <c r="T41" s="504">
        <f>IFERROR(IF('Установка скидки'!$M$1=FALSE,H41*(1-$N$1)/'Всп лист'!$B$2,ROUNDUP(H41*(1-$N$1)/'Всп лист'!$C$3*'Всп лист'!$B$3*'Всп лист'!$B$4,0)),"-" )</f>
        <v>1956</v>
      </c>
    </row>
    <row r="42" spans="1:20" s="839" customFormat="1" ht="22.5" customHeight="1" thickBot="1" x14ac:dyDescent="0.3">
      <c r="A42" s="1087" t="s">
        <v>414</v>
      </c>
      <c r="B42" s="1335">
        <v>2003</v>
      </c>
      <c r="C42" s="1336">
        <v>2032</v>
      </c>
      <c r="D42" s="1336">
        <v>2100</v>
      </c>
      <c r="E42" s="1336">
        <v>2467</v>
      </c>
      <c r="F42" s="1336">
        <v>2865</v>
      </c>
      <c r="G42" s="1336">
        <v>3352</v>
      </c>
      <c r="H42" s="1337">
        <v>4024</v>
      </c>
      <c r="M42" s="849" t="s">
        <v>414</v>
      </c>
      <c r="N42" s="850">
        <f>IFERROR(IF('Установка скидки'!$M$1=FALSE,B42*(1-$N$1)/'Всп лист'!$B$2,ROUNDUP(B42*(1-$N$1)/'Всп лист'!$C$3*'Всп лист'!$B$3*'Всп лист'!$B$4,0)),"-" )</f>
        <v>2003</v>
      </c>
      <c r="O42" s="851">
        <f>IFERROR(IF('Установка скидки'!$M$1=FALSE,C42*(1-$N$1)/'Всп лист'!$B$2,ROUNDUP(C42*(1-$N$1)/'Всп лист'!$C$3*'Всп лист'!$B$3*'Всп лист'!$B$4,0)),"-" )</f>
        <v>2032</v>
      </c>
      <c r="P42" s="851">
        <f>IFERROR(IF('Установка скидки'!$M$1=FALSE,D42*(1-$N$1)/'Всп лист'!$B$2,ROUNDUP(D42*(1-$N$1)/'Всп лист'!$C$3*'Всп лист'!$B$3*'Всп лист'!$B$4,0)),"-" )</f>
        <v>2100</v>
      </c>
      <c r="Q42" s="851">
        <f>IFERROR(IF('Установка скидки'!$M$1=FALSE,E42*(1-$N$1)/'Всп лист'!$B$2,ROUNDUP(E42*(1-$N$1)/'Всп лист'!$C$3*'Всп лист'!$B$3*'Всп лист'!$B$4,0)),"-" )</f>
        <v>2467</v>
      </c>
      <c r="R42" s="851">
        <f>IFERROR(IF('Установка скидки'!$M$1=FALSE,F42*(1-$N$1)/'Всп лист'!$B$2,ROUNDUP(F42*(1-$N$1)/'Всп лист'!$C$3*'Всп лист'!$B$3*'Всп лист'!$B$4,0)),"-" )</f>
        <v>2865</v>
      </c>
      <c r="S42" s="851">
        <f>IFERROR(IF('Установка скидки'!$M$1=FALSE,G42*(1-$N$1)/'Всп лист'!$B$2,ROUNDUP(G42*(1-$N$1)/'Всп лист'!$C$3*'Всп лист'!$B$3*'Всп лист'!$B$4,0)),"-" )</f>
        <v>3352</v>
      </c>
      <c r="T42" s="852">
        <f>IFERROR(IF('Установка скидки'!$M$1=FALSE,H42*(1-$N$1)/'Всп лист'!$B$2,ROUNDUP(H42*(1-$N$1)/'Всп лист'!$C$3*'Всп лист'!$B$3*'Всп лист'!$B$4,0)),"-" )</f>
        <v>4024</v>
      </c>
    </row>
    <row r="44" spans="1:20" x14ac:dyDescent="0.25">
      <c r="M44" s="222" t="s">
        <v>47</v>
      </c>
      <c r="P44" s="390"/>
      <c r="Q44" s="391"/>
    </row>
    <row r="45" spans="1:20" x14ac:dyDescent="0.25">
      <c r="M45" s="228" t="s">
        <v>168</v>
      </c>
      <c r="N45" s="228"/>
      <c r="O45" s="228"/>
      <c r="P45" s="1390"/>
      <c r="Q45" s="1390"/>
    </row>
    <row r="46" spans="1:20" x14ac:dyDescent="0.25">
      <c r="M46" s="401" t="s">
        <v>12</v>
      </c>
      <c r="N46" s="402"/>
      <c r="O46" s="402"/>
      <c r="P46" s="402"/>
      <c r="Q46" s="400"/>
      <c r="R46" s="400"/>
      <c r="S46" s="400"/>
      <c r="T46" s="400"/>
    </row>
    <row r="47" spans="1:20" x14ac:dyDescent="0.25">
      <c r="M47" s="401" t="s">
        <v>14</v>
      </c>
      <c r="N47" s="402"/>
      <c r="O47" s="402"/>
      <c r="P47" s="402"/>
      <c r="Q47" s="400"/>
      <c r="R47" s="400"/>
      <c r="S47" s="400"/>
      <c r="T47" s="400"/>
    </row>
    <row r="48" spans="1:20" x14ac:dyDescent="0.25">
      <c r="M48" s="401" t="s">
        <v>15</v>
      </c>
      <c r="N48" s="402"/>
      <c r="O48" s="402"/>
      <c r="P48" s="402"/>
      <c r="Q48" s="400"/>
      <c r="R48" s="400"/>
      <c r="S48" s="400"/>
      <c r="T48" s="400"/>
    </row>
    <row r="49" spans="13:20" x14ac:dyDescent="0.25">
      <c r="M49" s="401" t="s">
        <v>18</v>
      </c>
      <c r="N49" s="402"/>
      <c r="O49" s="402"/>
      <c r="P49" s="402"/>
      <c r="Q49" s="400"/>
      <c r="R49" s="400"/>
      <c r="S49" s="400"/>
      <c r="T49" s="400"/>
    </row>
    <row r="50" spans="13:20" ht="27" customHeight="1" x14ac:dyDescent="0.25">
      <c r="M50" s="1516" t="s">
        <v>17</v>
      </c>
      <c r="N50" s="1516"/>
      <c r="O50" s="1516"/>
      <c r="P50" s="1516"/>
      <c r="Q50" s="1516"/>
      <c r="R50" s="1516"/>
      <c r="S50" s="1516"/>
      <c r="T50" s="1516"/>
    </row>
    <row r="51" spans="13:20" ht="15" customHeight="1" x14ac:dyDescent="0.25">
      <c r="M51" s="1517" t="s">
        <v>35</v>
      </c>
      <c r="N51" s="1517"/>
      <c r="O51" s="1517"/>
      <c r="P51" s="1517"/>
      <c r="Q51" s="1517"/>
      <c r="R51" s="1517"/>
      <c r="S51" s="1517"/>
      <c r="T51" s="403"/>
    </row>
    <row r="52" spans="13:20" ht="29.25" customHeight="1" x14ac:dyDescent="0.25">
      <c r="M52" s="1517"/>
      <c r="N52" s="1517"/>
      <c r="O52" s="1517"/>
      <c r="P52" s="1517"/>
      <c r="Q52" s="1517"/>
      <c r="R52" s="1517"/>
      <c r="S52" s="1517"/>
      <c r="T52" s="403"/>
    </row>
    <row r="53" spans="13:20" ht="25.5" customHeight="1" x14ac:dyDescent="0.25">
      <c r="M53" s="36"/>
      <c r="N53" s="36"/>
      <c r="O53" s="36"/>
      <c r="P53" s="36"/>
      <c r="Q53" s="36"/>
      <c r="R53" s="36"/>
      <c r="S53" s="36"/>
      <c r="T53" s="36"/>
    </row>
  </sheetData>
  <sheetProtection algorithmName="SHA-512" hashValue="FNyPP430WlRzWYcXJkw/XAm2XO/zPa8IOR0wIqesqOqVhPpmZIxlkrpx1yr0L9rpjtrRnpDC40VelYBGTUVMcg==" saltValue="K/dfrA9u3/jOY8o7eXgYNQ==" spinCount="100000" sheet="1" objects="1" scenarios="1"/>
  <protectedRanges>
    <protectedRange sqref="M46:P51" name="Диапазон1_18_1_1"/>
    <protectedRange sqref="P45" name="Диапазон1_2_2_1_1_1"/>
    <protectedRange sqref="P44:Q44" name="Диапазон1_2_2_1_1_1_1"/>
  </protectedRanges>
  <mergeCells count="4">
    <mergeCell ref="M25:N25"/>
    <mergeCell ref="M50:T50"/>
    <mergeCell ref="M51:S52"/>
    <mergeCell ref="P45:Q45"/>
  </mergeCells>
  <pageMargins left="0.51181102362204722" right="0.11811023622047245" top="0.35433070866141736" bottom="0.15748031496062992" header="0.31496062992125984" footer="0.31496062992125984"/>
  <pageSetup paperSize="9" scale="6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  <pageSetUpPr fitToPage="1"/>
  </sheetPr>
  <dimension ref="A1:T52"/>
  <sheetViews>
    <sheetView zoomScale="80" zoomScaleNormal="80" workbookViewId="0">
      <pane xSplit="13" ySplit="8" topLeftCell="N24" activePane="bottomRight" state="frozen"/>
      <selection activeCell="R9" sqref="R9"/>
      <selection pane="topRight" activeCell="R9" sqref="R9"/>
      <selection pane="bottomLeft" activeCell="R9" sqref="R9"/>
      <selection pane="bottomRight" activeCell="AH39" sqref="AH39"/>
    </sheetView>
  </sheetViews>
  <sheetFormatPr defaultColWidth="9.140625" defaultRowHeight="12.75" outlineLevelCol="2" x14ac:dyDescent="0.2"/>
  <cols>
    <col min="1" max="3" width="9.140625" style="11" hidden="1" customWidth="1" outlineLevel="2"/>
    <col min="4" max="4" width="67.42578125" style="10" hidden="1" customWidth="1" outlineLevel="1" collapsed="1"/>
    <col min="5" max="11" width="14.5703125" style="10" hidden="1" customWidth="1" outlineLevel="1"/>
    <col min="12" max="12" width="2.85546875" style="10" customWidth="1" collapsed="1"/>
    <col min="13" max="13" width="66.42578125" style="10" bestFit="1" customWidth="1" collapsed="1"/>
    <col min="14" max="14" width="8.28515625" style="10" bestFit="1" customWidth="1"/>
    <col min="15" max="20" width="9.5703125" style="10" bestFit="1" customWidth="1"/>
    <col min="21" max="16384" width="9.140625" style="10"/>
  </cols>
  <sheetData>
    <row r="1" spans="1:20" ht="18" customHeight="1" x14ac:dyDescent="0.3">
      <c r="M1" s="12" t="s">
        <v>139</v>
      </c>
      <c r="N1" s="30">
        <f>'Установка скидки'!$G$11</f>
        <v>0</v>
      </c>
      <c r="Q1" s="639" t="str">
        <f>IF('Установка скидки'!$M$1=FALSE,'Всп лист'!$A$7,'Всп лист'!$A$8)</f>
        <v>Цены указаны в руб. с НДС</v>
      </c>
    </row>
    <row r="2" spans="1:20" ht="7.5" customHeight="1" x14ac:dyDescent="0.2"/>
    <row r="7" spans="1:20" ht="13.5" thickBot="1" x14ac:dyDescent="0.25"/>
    <row r="8" spans="1:20" ht="37.5" customHeight="1" thickBot="1" x14ac:dyDescent="0.25">
      <c r="A8" s="13"/>
      <c r="B8" s="13"/>
      <c r="C8" s="13"/>
      <c r="D8" s="1199" t="s">
        <v>170</v>
      </c>
      <c r="E8" s="690">
        <v>80</v>
      </c>
      <c r="F8" s="690">
        <v>100</v>
      </c>
      <c r="G8" s="690">
        <v>120</v>
      </c>
      <c r="H8" s="690">
        <v>150</v>
      </c>
      <c r="I8" s="690">
        <v>180</v>
      </c>
      <c r="J8" s="690">
        <v>200</v>
      </c>
      <c r="K8" s="691">
        <v>250</v>
      </c>
      <c r="M8" s="14" t="s">
        <v>53</v>
      </c>
      <c r="N8" s="15">
        <v>80</v>
      </c>
      <c r="O8" s="16">
        <v>100</v>
      </c>
      <c r="P8" s="16">
        <v>120</v>
      </c>
      <c r="Q8" s="16">
        <v>150</v>
      </c>
      <c r="R8" s="16">
        <v>180</v>
      </c>
      <c r="S8" s="16">
        <v>200</v>
      </c>
      <c r="T8" s="17">
        <v>250</v>
      </c>
    </row>
    <row r="9" spans="1:20" s="19" customFormat="1" ht="23.25" customHeight="1" x14ac:dyDescent="0.2">
      <c r="A9" s="18" t="s">
        <v>54</v>
      </c>
      <c r="B9" s="18" t="s">
        <v>55</v>
      </c>
      <c r="C9" s="18" t="s">
        <v>56</v>
      </c>
      <c r="D9" s="1200" t="s">
        <v>348</v>
      </c>
      <c r="E9" s="808">
        <v>2099</v>
      </c>
      <c r="F9" s="914">
        <v>2164</v>
      </c>
      <c r="G9" s="808">
        <v>2383</v>
      </c>
      <c r="H9" s="808">
        <v>2378</v>
      </c>
      <c r="I9" s="808">
        <v>3128</v>
      </c>
      <c r="J9" s="808">
        <v>4257</v>
      </c>
      <c r="K9" s="809">
        <v>5175</v>
      </c>
      <c r="M9" s="20" t="s">
        <v>348</v>
      </c>
      <c r="N9" s="435">
        <f>IFERROR(IF('Установка скидки'!$M$1=FALSE,E9*(1-$N$1)/'Всп лист'!$B$2,ROUNDUP(E9*(1-$N$1)/'Всп лист'!$C$3*'Всп лист'!$B$3*'Всп лист'!$B$4,0)),"-" )</f>
        <v>2099</v>
      </c>
      <c r="O9" s="435">
        <f>IFERROR(IF('Установка скидки'!$M$1=FALSE,F9*(1-$N$1)/'Всп лист'!$B$2,ROUNDUP(F9*(1-$N$1)/'Всп лист'!$C$3*'Всп лист'!$B$3*'Всп лист'!$B$4,0)),"-" )</f>
        <v>2164</v>
      </c>
      <c r="P9" s="435">
        <f>IFERROR(IF('Установка скидки'!$M$1=FALSE,G9*(1-$N$1)/'Всп лист'!$B$2,ROUNDUP(G9*(1-$N$1)/'Всп лист'!$C$3*'Всп лист'!$B$3*'Всп лист'!$B$4,0)),"-" )</f>
        <v>2383</v>
      </c>
      <c r="Q9" s="435">
        <f>IFERROR(IF('Установка скидки'!$M$1=FALSE,H9*(1-$N$1)/'Всп лист'!$B$2,ROUNDUP(H9*(1-$N$1)/'Всп лист'!$C$3*'Всп лист'!$B$3*'Всп лист'!$B$4,0)),"-" )</f>
        <v>2378</v>
      </c>
      <c r="R9" s="435">
        <f>IFERROR(IF('Установка скидки'!$M$1=FALSE,I9*(1-$N$1)/'Всп лист'!$B$2,ROUNDUP(I9*(1-$N$1)/'Всп лист'!$C$3*'Всп лист'!$B$3*'Всп лист'!$B$4,0)),"-" )</f>
        <v>3128</v>
      </c>
      <c r="S9" s="435">
        <f>IFERROR(IF('Установка скидки'!$M$1=FALSE,J9*(1-$N$1)/'Всп лист'!$B$2,ROUNDUP(J9*(1-$N$1)/'Всп лист'!$C$3*'Всп лист'!$B$3*'Всп лист'!$B$4,0)),"-" )</f>
        <v>4257</v>
      </c>
      <c r="T9" s="436">
        <f>IFERROR(IF('Установка скидки'!$M$1=FALSE,K9*(1-$N$1)/'Всп лист'!$B$2,ROUNDUP(K9*(1-$N$1)/'Всп лист'!$C$3*'Всп лист'!$B$3*'Всп лист'!$B$4,0)),"-" )</f>
        <v>5175</v>
      </c>
    </row>
    <row r="10" spans="1:20" s="21" customFormat="1" ht="23.25" customHeight="1" x14ac:dyDescent="0.2">
      <c r="A10" s="13" t="s">
        <v>57</v>
      </c>
      <c r="B10" s="13" t="s">
        <v>58</v>
      </c>
      <c r="C10" s="13" t="s">
        <v>59</v>
      </c>
      <c r="D10" s="1201" t="s">
        <v>349</v>
      </c>
      <c r="E10" s="915">
        <v>650</v>
      </c>
      <c r="F10" s="916">
        <v>770</v>
      </c>
      <c r="G10" s="915">
        <v>877</v>
      </c>
      <c r="H10" s="811">
        <v>1071</v>
      </c>
      <c r="I10" s="811">
        <v>1365</v>
      </c>
      <c r="J10" s="811">
        <v>1577</v>
      </c>
      <c r="K10" s="812">
        <v>2178</v>
      </c>
      <c r="M10" s="37" t="s">
        <v>349</v>
      </c>
      <c r="N10" s="432">
        <f>IFERROR(IF('Установка скидки'!$M$1=FALSE,E10*(1-$N$1)/'Всп лист'!$B$2,ROUNDUP(E10*(1-$N$1)/'Всп лист'!$C$3*'Всп лист'!$B$3*'Всп лист'!$B$4,0)),"-" )</f>
        <v>650</v>
      </c>
      <c r="O10" s="432">
        <f>IFERROR(IF('Установка скидки'!$M$1=FALSE,F10*(1-$N$1)/'Всп лист'!$B$2,ROUNDUP(F10*(1-$N$1)/'Всп лист'!$C$3*'Всп лист'!$B$3*'Всп лист'!$B$4,0)),"-" )</f>
        <v>770</v>
      </c>
      <c r="P10" s="432">
        <f>IFERROR(IF('Установка скидки'!$M$1=FALSE,G10*(1-$N$1)/'Всп лист'!$B$2,ROUNDUP(G10*(1-$N$1)/'Всп лист'!$C$3*'Всп лист'!$B$3*'Всп лист'!$B$4,0)),"-" )</f>
        <v>877</v>
      </c>
      <c r="Q10" s="432">
        <f>IFERROR(IF('Установка скидки'!$M$1=FALSE,H10*(1-$N$1)/'Всп лист'!$B$2,ROUNDUP(H10*(1-$N$1)/'Всп лист'!$C$3*'Всп лист'!$B$3*'Всп лист'!$B$4,0)),"-" )</f>
        <v>1071</v>
      </c>
      <c r="R10" s="432">
        <f>IFERROR(IF('Установка скидки'!$M$1=FALSE,I10*(1-$N$1)/'Всп лист'!$B$2,ROUNDUP(I10*(1-$N$1)/'Всп лист'!$C$3*'Всп лист'!$B$3*'Всп лист'!$B$4,0)),"-" )</f>
        <v>1365</v>
      </c>
      <c r="S10" s="432">
        <f>IFERROR(IF('Установка скидки'!$M$1=FALSE,J10*(1-$N$1)/'Всп лист'!$B$2,ROUNDUP(J10*(1-$N$1)/'Всп лист'!$C$3*'Всп лист'!$B$3*'Всп лист'!$B$4,0)),"-" )</f>
        <v>1577</v>
      </c>
      <c r="T10" s="433">
        <f>IFERROR(IF('Установка скидки'!$M$1=FALSE,K10*(1-$N$1)/'Всп лист'!$B$2,ROUNDUP(K10*(1-$N$1)/'Всп лист'!$C$3*'Всп лист'!$B$3*'Всп лист'!$B$4,0)),"-" )</f>
        <v>2178</v>
      </c>
    </row>
    <row r="11" spans="1:20" s="21" customFormat="1" ht="23.25" customHeight="1" x14ac:dyDescent="0.2">
      <c r="A11" s="13" t="s">
        <v>60</v>
      </c>
      <c r="B11" s="13" t="s">
        <v>61</v>
      </c>
      <c r="C11" s="13" t="s">
        <v>62</v>
      </c>
      <c r="D11" s="1202" t="s">
        <v>350</v>
      </c>
      <c r="E11" s="814">
        <v>1031</v>
      </c>
      <c r="F11" s="914">
        <v>1179</v>
      </c>
      <c r="G11" s="814">
        <v>1372</v>
      </c>
      <c r="H11" s="814">
        <v>1821</v>
      </c>
      <c r="I11" s="814">
        <v>2088</v>
      </c>
      <c r="J11" s="814">
        <v>2656</v>
      </c>
      <c r="K11" s="815">
        <v>3303</v>
      </c>
      <c r="M11" s="22" t="s">
        <v>350</v>
      </c>
      <c r="N11" s="435">
        <f>IFERROR(IF('Установка скидки'!$M$1=FALSE,E11*(1-$N$1)/'Всп лист'!$B$2,ROUNDUP(E11*(1-$N$1)/'Всп лист'!$C$3*'Всп лист'!$B$3*'Всп лист'!$B$4,0)),"-" )</f>
        <v>1031</v>
      </c>
      <c r="O11" s="435">
        <f>IFERROR(IF('Установка скидки'!$M$1=FALSE,F11*(1-$N$1)/'Всп лист'!$B$2,ROUNDUP(F11*(1-$N$1)/'Всп лист'!$C$3*'Всп лист'!$B$3*'Всп лист'!$B$4,0)),"-" )</f>
        <v>1179</v>
      </c>
      <c r="P11" s="435">
        <f>IFERROR(IF('Установка скидки'!$M$1=FALSE,G11*(1-$N$1)/'Всп лист'!$B$2,ROUNDUP(G11*(1-$N$1)/'Всп лист'!$C$3*'Всп лист'!$B$3*'Всп лист'!$B$4,0)),"-" )</f>
        <v>1372</v>
      </c>
      <c r="Q11" s="435">
        <f>IFERROR(IF('Установка скидки'!$M$1=FALSE,H11*(1-$N$1)/'Всп лист'!$B$2,ROUNDUP(H11*(1-$N$1)/'Всп лист'!$C$3*'Всп лист'!$B$3*'Всп лист'!$B$4,0)),"-" )</f>
        <v>1821</v>
      </c>
      <c r="R11" s="435">
        <f>IFERROR(IF('Установка скидки'!$M$1=FALSE,I11*(1-$N$1)/'Всп лист'!$B$2,ROUNDUP(I11*(1-$N$1)/'Всп лист'!$C$3*'Всп лист'!$B$3*'Всп лист'!$B$4,0)),"-" )</f>
        <v>2088</v>
      </c>
      <c r="S11" s="435">
        <f>IFERROR(IF('Установка скидки'!$M$1=FALSE,J11*(1-$N$1)/'Всп лист'!$B$2,ROUNDUP(J11*(1-$N$1)/'Всп лист'!$C$3*'Всп лист'!$B$3*'Всп лист'!$B$4,0)),"-" )</f>
        <v>2656</v>
      </c>
      <c r="T11" s="436">
        <f>IFERROR(IF('Установка скидки'!$M$1=FALSE,K11*(1-$N$1)/'Всп лист'!$B$2,ROUNDUP(K11*(1-$N$1)/'Всп лист'!$C$3*'Всп лист'!$B$3*'Всп лист'!$B$4,0)),"-" )</f>
        <v>3303</v>
      </c>
    </row>
    <row r="12" spans="1:20" s="21" customFormat="1" ht="23.25" customHeight="1" x14ac:dyDescent="0.2">
      <c r="A12" s="13" t="s">
        <v>63</v>
      </c>
      <c r="B12" s="13" t="s">
        <v>64</v>
      </c>
      <c r="C12" s="13" t="s">
        <v>65</v>
      </c>
      <c r="D12" s="1201" t="s">
        <v>351</v>
      </c>
      <c r="E12" s="811">
        <v>1150</v>
      </c>
      <c r="F12" s="917">
        <v>1474</v>
      </c>
      <c r="G12" s="811">
        <v>1670</v>
      </c>
      <c r="H12" s="811">
        <v>2354</v>
      </c>
      <c r="I12" s="811">
        <v>2609</v>
      </c>
      <c r="J12" s="811">
        <v>3069</v>
      </c>
      <c r="K12" s="812">
        <v>4564</v>
      </c>
      <c r="M12" s="37" t="s">
        <v>351</v>
      </c>
      <c r="N12" s="432">
        <f>IFERROR(IF('Установка скидки'!$M$1=FALSE,E12*(1-$N$1)/'Всп лист'!$B$2,ROUNDUP(E12*(1-$N$1)/'Всп лист'!$C$3*'Всп лист'!$B$3*'Всп лист'!$B$4,0)),"-" )</f>
        <v>1150</v>
      </c>
      <c r="O12" s="432">
        <f>IFERROR(IF('Установка скидки'!$M$1=FALSE,F12*(1-$N$1)/'Всп лист'!$B$2,ROUNDUP(F12*(1-$N$1)/'Всп лист'!$C$3*'Всп лист'!$B$3*'Всп лист'!$B$4,0)),"-" )</f>
        <v>1474</v>
      </c>
      <c r="P12" s="432">
        <f>IFERROR(IF('Установка скидки'!$M$1=FALSE,G12*(1-$N$1)/'Всп лист'!$B$2,ROUNDUP(G12*(1-$N$1)/'Всп лист'!$C$3*'Всп лист'!$B$3*'Всп лист'!$B$4,0)),"-" )</f>
        <v>1670</v>
      </c>
      <c r="Q12" s="432">
        <f>IFERROR(IF('Установка скидки'!$M$1=FALSE,H12*(1-$N$1)/'Всп лист'!$B$2,ROUNDUP(H12*(1-$N$1)/'Всп лист'!$C$3*'Всп лист'!$B$3*'Всп лист'!$B$4,0)),"-" )</f>
        <v>2354</v>
      </c>
      <c r="R12" s="432">
        <f>IFERROR(IF('Установка скидки'!$M$1=FALSE,I12*(1-$N$1)/'Всп лист'!$B$2,ROUNDUP(I12*(1-$N$1)/'Всп лист'!$C$3*'Всп лист'!$B$3*'Всп лист'!$B$4,0)),"-" )</f>
        <v>2609</v>
      </c>
      <c r="S12" s="432">
        <f>IFERROR(IF('Установка скидки'!$M$1=FALSE,J12*(1-$N$1)/'Всп лист'!$B$2,ROUNDUP(J12*(1-$N$1)/'Всп лист'!$C$3*'Всп лист'!$B$3*'Всп лист'!$B$4,0)),"-" )</f>
        <v>3069</v>
      </c>
      <c r="T12" s="433">
        <f>IFERROR(IF('Установка скидки'!$M$1=FALSE,K12*(1-$N$1)/'Всп лист'!$B$2,ROUNDUP(K12*(1-$N$1)/'Всп лист'!$C$3*'Всп лист'!$B$3*'Всп лист'!$B$4,0)),"-" )</f>
        <v>4564</v>
      </c>
    </row>
    <row r="13" spans="1:20" s="21" customFormat="1" ht="23.25" customHeight="1" x14ac:dyDescent="0.2">
      <c r="A13" s="13" t="s">
        <v>66</v>
      </c>
      <c r="B13" s="13" t="s">
        <v>67</v>
      </c>
      <c r="C13" s="13" t="s">
        <v>68</v>
      </c>
      <c r="D13" s="1203" t="s">
        <v>352</v>
      </c>
      <c r="E13" s="814">
        <v>1487</v>
      </c>
      <c r="F13" s="914">
        <v>1719</v>
      </c>
      <c r="G13" s="814">
        <v>2051</v>
      </c>
      <c r="H13" s="814">
        <v>2729</v>
      </c>
      <c r="I13" s="814">
        <v>3262</v>
      </c>
      <c r="J13" s="814">
        <v>3616</v>
      </c>
      <c r="K13" s="815">
        <v>4203</v>
      </c>
      <c r="M13" s="23" t="s">
        <v>352</v>
      </c>
      <c r="N13" s="435">
        <f>IFERROR(IF('Установка скидки'!$M$1=FALSE,E13*(1-$N$1)/'Всп лист'!$B$2,ROUNDUP(E13*(1-$N$1)/'Всп лист'!$C$3*'Всп лист'!$B$3*'Всп лист'!$B$4,0)),"-" )</f>
        <v>1487</v>
      </c>
      <c r="O13" s="435">
        <f>IFERROR(IF('Установка скидки'!$M$1=FALSE,F13*(1-$N$1)/'Всп лист'!$B$2,ROUNDUP(F13*(1-$N$1)/'Всп лист'!$C$3*'Всп лист'!$B$3*'Всп лист'!$B$4,0)),"-" )</f>
        <v>1719</v>
      </c>
      <c r="P13" s="435">
        <f>IFERROR(IF('Установка скидки'!$M$1=FALSE,G13*(1-$N$1)/'Всп лист'!$B$2,ROUNDUP(G13*(1-$N$1)/'Всп лист'!$C$3*'Всп лист'!$B$3*'Всп лист'!$B$4,0)),"-" )</f>
        <v>2051</v>
      </c>
      <c r="Q13" s="435">
        <f>IFERROR(IF('Установка скидки'!$M$1=FALSE,H13*(1-$N$1)/'Всп лист'!$B$2,ROUNDUP(H13*(1-$N$1)/'Всп лист'!$C$3*'Всп лист'!$B$3*'Всп лист'!$B$4,0)),"-" )</f>
        <v>2729</v>
      </c>
      <c r="R13" s="435">
        <f>IFERROR(IF('Установка скидки'!$M$1=FALSE,I13*(1-$N$1)/'Всп лист'!$B$2,ROUNDUP(I13*(1-$N$1)/'Всп лист'!$C$3*'Всп лист'!$B$3*'Всп лист'!$B$4,0)),"-" )</f>
        <v>3262</v>
      </c>
      <c r="S13" s="435">
        <f>IFERROR(IF('Установка скидки'!$M$1=FALSE,J13*(1-$N$1)/'Всп лист'!$B$2,ROUNDUP(J13*(1-$N$1)/'Всп лист'!$C$3*'Всп лист'!$B$3*'Всп лист'!$B$4,0)),"-" )</f>
        <v>3616</v>
      </c>
      <c r="T13" s="436">
        <f>IFERROR(IF('Установка скидки'!$M$1=FALSE,K13*(1-$N$1)/'Всп лист'!$B$2,ROUNDUP(K13*(1-$N$1)/'Всп лист'!$C$3*'Всп лист'!$B$3*'Всп лист'!$B$4,0)),"-" )</f>
        <v>4203</v>
      </c>
    </row>
    <row r="14" spans="1:20" s="21" customFormat="1" ht="23.25" customHeight="1" x14ac:dyDescent="0.2">
      <c r="A14" s="13" t="s">
        <v>69</v>
      </c>
      <c r="B14" s="13" t="s">
        <v>70</v>
      </c>
      <c r="C14" s="13" t="s">
        <v>71</v>
      </c>
      <c r="D14" s="1201" t="s">
        <v>353</v>
      </c>
      <c r="E14" s="811">
        <v>3172</v>
      </c>
      <c r="F14" s="917">
        <v>3318</v>
      </c>
      <c r="G14" s="811">
        <v>3989</v>
      </c>
      <c r="H14" s="811">
        <v>5203</v>
      </c>
      <c r="I14" s="811">
        <v>6479</v>
      </c>
      <c r="J14" s="811">
        <v>7401</v>
      </c>
      <c r="K14" s="812">
        <v>9829</v>
      </c>
      <c r="M14" s="37" t="s">
        <v>353</v>
      </c>
      <c r="N14" s="432">
        <f>IFERROR(IF('Установка скидки'!$M$1=FALSE,E14*(1-$N$1)/'Всп лист'!$B$2,ROUNDUP(E14*(1-$N$1)/'Всп лист'!$C$3*'Всп лист'!$B$3*'Всп лист'!$B$4,0)),"-" )</f>
        <v>3172</v>
      </c>
      <c r="O14" s="432">
        <f>IFERROR(IF('Установка скидки'!$M$1=FALSE,F14*(1-$N$1)/'Всп лист'!$B$2,ROUNDUP(F14*(1-$N$1)/'Всп лист'!$C$3*'Всп лист'!$B$3*'Всп лист'!$B$4,0)),"-" )</f>
        <v>3318</v>
      </c>
      <c r="P14" s="432">
        <f>IFERROR(IF('Установка скидки'!$M$1=FALSE,G14*(1-$N$1)/'Всп лист'!$B$2,ROUNDUP(G14*(1-$N$1)/'Всп лист'!$C$3*'Всп лист'!$B$3*'Всп лист'!$B$4,0)),"-" )</f>
        <v>3989</v>
      </c>
      <c r="Q14" s="432">
        <f>IFERROR(IF('Установка скидки'!$M$1=FALSE,H14*(1-$N$1)/'Всп лист'!$B$2,ROUNDUP(H14*(1-$N$1)/'Всп лист'!$C$3*'Всп лист'!$B$3*'Всп лист'!$B$4,0)),"-" )</f>
        <v>5203</v>
      </c>
      <c r="R14" s="432">
        <f>IFERROR(IF('Установка скидки'!$M$1=FALSE,I14*(1-$N$1)/'Всп лист'!$B$2,ROUNDUP(I14*(1-$N$1)/'Всп лист'!$C$3*'Всп лист'!$B$3*'Всп лист'!$B$4,0)),"-" )</f>
        <v>6479</v>
      </c>
      <c r="S14" s="432">
        <f>IFERROR(IF('Установка скидки'!$M$1=FALSE,J14*(1-$N$1)/'Всп лист'!$B$2,ROUNDUP(J14*(1-$N$1)/'Всп лист'!$C$3*'Всп лист'!$B$3*'Всп лист'!$B$4,0)),"-" )</f>
        <v>7401</v>
      </c>
      <c r="T14" s="433">
        <f>IFERROR(IF('Установка скидки'!$M$1=FALSE,K14*(1-$N$1)/'Всп лист'!$B$2,ROUNDUP(K14*(1-$N$1)/'Всп лист'!$C$3*'Всп лист'!$B$3*'Всп лист'!$B$4,0)),"-" )</f>
        <v>9829</v>
      </c>
    </row>
    <row r="15" spans="1:20" s="21" customFormat="1" ht="23.25" customHeight="1" x14ac:dyDescent="0.2">
      <c r="A15" s="13" t="s">
        <v>72</v>
      </c>
      <c r="B15" s="13" t="s">
        <v>73</v>
      </c>
      <c r="C15" s="13" t="s">
        <v>74</v>
      </c>
      <c r="D15" s="1203" t="s">
        <v>354</v>
      </c>
      <c r="E15" s="814">
        <v>1686</v>
      </c>
      <c r="F15" s="914">
        <v>2118</v>
      </c>
      <c r="G15" s="814">
        <v>2343</v>
      </c>
      <c r="H15" s="814">
        <v>3387</v>
      </c>
      <c r="I15" s="814">
        <v>4256</v>
      </c>
      <c r="J15" s="814">
        <v>4880</v>
      </c>
      <c r="K15" s="815">
        <v>6672</v>
      </c>
      <c r="M15" s="23" t="s">
        <v>354</v>
      </c>
      <c r="N15" s="435">
        <f>IFERROR(IF('Установка скидки'!$M$1=FALSE,E15*(1-$N$1)/'Всп лист'!$B$2,ROUNDUP(E15*(1-$N$1)/'Всп лист'!$C$3*'Всп лист'!$B$3*'Всп лист'!$B$4,0)),"-" )</f>
        <v>1686</v>
      </c>
      <c r="O15" s="435">
        <f>IFERROR(IF('Установка скидки'!$M$1=FALSE,F15*(1-$N$1)/'Всп лист'!$B$2,ROUNDUP(F15*(1-$N$1)/'Всп лист'!$C$3*'Всп лист'!$B$3*'Всп лист'!$B$4,0)),"-" )</f>
        <v>2118</v>
      </c>
      <c r="P15" s="435">
        <f>IFERROR(IF('Установка скидки'!$M$1=FALSE,G15*(1-$N$1)/'Всп лист'!$B$2,ROUNDUP(G15*(1-$N$1)/'Всп лист'!$C$3*'Всп лист'!$B$3*'Всп лист'!$B$4,0)),"-" )</f>
        <v>2343</v>
      </c>
      <c r="Q15" s="435">
        <f>IFERROR(IF('Установка скидки'!$M$1=FALSE,H15*(1-$N$1)/'Всп лист'!$B$2,ROUNDUP(H15*(1-$N$1)/'Всп лист'!$C$3*'Всп лист'!$B$3*'Всп лист'!$B$4,0)),"-" )</f>
        <v>3387</v>
      </c>
      <c r="R15" s="435">
        <f>IFERROR(IF('Установка скидки'!$M$1=FALSE,I15*(1-$N$1)/'Всп лист'!$B$2,ROUNDUP(I15*(1-$N$1)/'Всп лист'!$C$3*'Всп лист'!$B$3*'Всп лист'!$B$4,0)),"-" )</f>
        <v>4256</v>
      </c>
      <c r="S15" s="435">
        <f>IFERROR(IF('Установка скидки'!$M$1=FALSE,J15*(1-$N$1)/'Всп лист'!$B$2,ROUNDUP(J15*(1-$N$1)/'Всп лист'!$C$3*'Всп лист'!$B$3*'Всп лист'!$B$4,0)),"-" )</f>
        <v>4880</v>
      </c>
      <c r="T15" s="436">
        <f>IFERROR(IF('Установка скидки'!$M$1=FALSE,K15*(1-$N$1)/'Всп лист'!$B$2,ROUNDUP(K15*(1-$N$1)/'Всп лист'!$C$3*'Всп лист'!$B$3*'Всп лист'!$B$4,0)),"-" )</f>
        <v>6672</v>
      </c>
    </row>
    <row r="16" spans="1:20" s="21" customFormat="1" ht="23.25" customHeight="1" x14ac:dyDescent="0.2">
      <c r="A16" s="13" t="s">
        <v>75</v>
      </c>
      <c r="B16" s="13" t="s">
        <v>76</v>
      </c>
      <c r="C16" s="13" t="s">
        <v>77</v>
      </c>
      <c r="D16" s="1201" t="s">
        <v>355</v>
      </c>
      <c r="E16" s="811">
        <v>2149</v>
      </c>
      <c r="F16" s="917">
        <v>2634</v>
      </c>
      <c r="G16" s="811">
        <v>3093</v>
      </c>
      <c r="H16" s="811">
        <v>3811</v>
      </c>
      <c r="I16" s="811">
        <v>4528</v>
      </c>
      <c r="J16" s="811">
        <v>4996</v>
      </c>
      <c r="K16" s="812">
        <v>6202</v>
      </c>
      <c r="M16" s="37" t="s">
        <v>355</v>
      </c>
      <c r="N16" s="432">
        <f>IFERROR(IF('Установка скидки'!$M$1=FALSE,E16*(1-$N$1)/'Всп лист'!$B$2,ROUNDUP(E16*(1-$N$1)/'Всп лист'!$C$3*'Всп лист'!$B$3*'Всп лист'!$B$4,0)),"-" )</f>
        <v>2149</v>
      </c>
      <c r="O16" s="432">
        <f>IFERROR(IF('Установка скидки'!$M$1=FALSE,F16*(1-$N$1)/'Всп лист'!$B$2,ROUNDUP(F16*(1-$N$1)/'Всп лист'!$C$3*'Всп лист'!$B$3*'Всп лист'!$B$4,0)),"-" )</f>
        <v>2634</v>
      </c>
      <c r="P16" s="432">
        <f>IFERROR(IF('Установка скидки'!$M$1=FALSE,G16*(1-$N$1)/'Всп лист'!$B$2,ROUNDUP(G16*(1-$N$1)/'Всп лист'!$C$3*'Всп лист'!$B$3*'Всп лист'!$B$4,0)),"-" )</f>
        <v>3093</v>
      </c>
      <c r="Q16" s="432">
        <f>IFERROR(IF('Установка скидки'!$M$1=FALSE,H16*(1-$N$1)/'Всп лист'!$B$2,ROUNDUP(H16*(1-$N$1)/'Всп лист'!$C$3*'Всп лист'!$B$3*'Всп лист'!$B$4,0)),"-" )</f>
        <v>3811</v>
      </c>
      <c r="R16" s="432">
        <f>IFERROR(IF('Установка скидки'!$M$1=FALSE,I16*(1-$N$1)/'Всп лист'!$B$2,ROUNDUP(I16*(1-$N$1)/'Всп лист'!$C$3*'Всп лист'!$B$3*'Всп лист'!$B$4,0)),"-" )</f>
        <v>4528</v>
      </c>
      <c r="S16" s="432">
        <f>IFERROR(IF('Установка скидки'!$M$1=FALSE,J16*(1-$N$1)/'Всп лист'!$B$2,ROUNDUP(J16*(1-$N$1)/'Всп лист'!$C$3*'Всп лист'!$B$3*'Всп лист'!$B$4,0)),"-" )</f>
        <v>4996</v>
      </c>
      <c r="T16" s="433">
        <f>IFERROR(IF('Установка скидки'!$M$1=FALSE,K16*(1-$N$1)/'Всп лист'!$B$2,ROUNDUP(K16*(1-$N$1)/'Всп лист'!$C$3*'Всп лист'!$B$3*'Всп лист'!$B$4,0)),"-" )</f>
        <v>6202</v>
      </c>
    </row>
    <row r="17" spans="1:20" ht="23.25" customHeight="1" x14ac:dyDescent="0.2">
      <c r="A17" s="13" t="s">
        <v>78</v>
      </c>
      <c r="B17" s="13" t="s">
        <v>79</v>
      </c>
      <c r="C17" s="13" t="s">
        <v>80</v>
      </c>
      <c r="D17" s="1203" t="s">
        <v>356</v>
      </c>
      <c r="E17" s="814">
        <v>1983</v>
      </c>
      <c r="F17" s="914">
        <v>2456</v>
      </c>
      <c r="G17" s="814">
        <v>2929</v>
      </c>
      <c r="H17" s="814">
        <v>3639</v>
      </c>
      <c r="I17" s="814">
        <v>4349</v>
      </c>
      <c r="J17" s="814">
        <v>4822</v>
      </c>
      <c r="K17" s="815">
        <v>6004</v>
      </c>
      <c r="M17" s="23" t="s">
        <v>356</v>
      </c>
      <c r="N17" s="435">
        <f>IFERROR(IF('Установка скидки'!$M$1=FALSE,E17*(1-$N$1)/'Всп лист'!$B$2,ROUNDUP(E17*(1-$N$1)/'Всп лист'!$C$3*'Всп лист'!$B$3*'Всп лист'!$B$4,0)),"-" )</f>
        <v>1983</v>
      </c>
      <c r="O17" s="435">
        <f>IFERROR(IF('Установка скидки'!$M$1=FALSE,F17*(1-$N$1)/'Всп лист'!$B$2,ROUNDUP(F17*(1-$N$1)/'Всп лист'!$C$3*'Всп лист'!$B$3*'Всп лист'!$B$4,0)),"-" )</f>
        <v>2456</v>
      </c>
      <c r="P17" s="435">
        <f>IFERROR(IF('Установка скидки'!$M$1=FALSE,G17*(1-$N$1)/'Всп лист'!$B$2,ROUNDUP(G17*(1-$N$1)/'Всп лист'!$C$3*'Всп лист'!$B$3*'Всп лист'!$B$4,0)),"-" )</f>
        <v>2929</v>
      </c>
      <c r="Q17" s="435">
        <f>IFERROR(IF('Установка скидки'!$M$1=FALSE,H17*(1-$N$1)/'Всп лист'!$B$2,ROUNDUP(H17*(1-$N$1)/'Всп лист'!$C$3*'Всп лист'!$B$3*'Всп лист'!$B$4,0)),"-" )</f>
        <v>3639</v>
      </c>
      <c r="R17" s="435">
        <f>IFERROR(IF('Установка скидки'!$M$1=FALSE,I17*(1-$N$1)/'Всп лист'!$B$2,ROUNDUP(I17*(1-$N$1)/'Всп лист'!$C$3*'Всп лист'!$B$3*'Всп лист'!$B$4,0)),"-" )</f>
        <v>4349</v>
      </c>
      <c r="S17" s="435">
        <f>IFERROR(IF('Установка скидки'!$M$1=FALSE,J17*(1-$N$1)/'Всп лист'!$B$2,ROUNDUP(J17*(1-$N$1)/'Всп лист'!$C$3*'Всп лист'!$B$3*'Всп лист'!$B$4,0)),"-" )</f>
        <v>4822</v>
      </c>
      <c r="T17" s="436">
        <f>IFERROR(IF('Установка скидки'!$M$1=FALSE,K17*(1-$N$1)/'Всп лист'!$B$2,ROUNDUP(K17*(1-$N$1)/'Всп лист'!$C$3*'Всп лист'!$B$3*'Всп лист'!$B$4,0)),"-" )</f>
        <v>6004</v>
      </c>
    </row>
    <row r="18" spans="1:20" ht="23.25" customHeight="1" x14ac:dyDescent="0.2">
      <c r="A18" s="13" t="s">
        <v>81</v>
      </c>
      <c r="B18" s="13" t="s">
        <v>82</v>
      </c>
      <c r="C18" s="13" t="s">
        <v>83</v>
      </c>
      <c r="D18" s="1201" t="s">
        <v>357</v>
      </c>
      <c r="E18" s="915">
        <v>650</v>
      </c>
      <c r="F18" s="916">
        <v>805</v>
      </c>
      <c r="G18" s="915">
        <v>960</v>
      </c>
      <c r="H18" s="811">
        <v>1192</v>
      </c>
      <c r="I18" s="811">
        <v>1425</v>
      </c>
      <c r="J18" s="811">
        <v>1580</v>
      </c>
      <c r="K18" s="812">
        <v>1967</v>
      </c>
      <c r="M18" s="37" t="s">
        <v>357</v>
      </c>
      <c r="N18" s="432">
        <f>IFERROR(IF('Установка скидки'!$M$1=FALSE,E18*(1-$N$1)/'Всп лист'!$B$2,ROUNDUP(E18*(1-$N$1)/'Всп лист'!$C$3*'Всп лист'!$B$3*'Всп лист'!$B$4,0)),"-" )</f>
        <v>650</v>
      </c>
      <c r="O18" s="432">
        <f>IFERROR(IF('Установка скидки'!$M$1=FALSE,F18*(1-$N$1)/'Всп лист'!$B$2,ROUNDUP(F18*(1-$N$1)/'Всп лист'!$C$3*'Всп лист'!$B$3*'Всп лист'!$B$4,0)),"-" )</f>
        <v>805</v>
      </c>
      <c r="P18" s="432">
        <f>IFERROR(IF('Установка скидки'!$M$1=FALSE,G18*(1-$N$1)/'Всп лист'!$B$2,ROUNDUP(G18*(1-$N$1)/'Всп лист'!$C$3*'Всп лист'!$B$3*'Всп лист'!$B$4,0)),"-" )</f>
        <v>960</v>
      </c>
      <c r="Q18" s="432">
        <f>IFERROR(IF('Установка скидки'!$M$1=FALSE,H18*(1-$N$1)/'Всп лист'!$B$2,ROUNDUP(H18*(1-$N$1)/'Всп лист'!$C$3*'Всп лист'!$B$3*'Всп лист'!$B$4,0)),"-" )</f>
        <v>1192</v>
      </c>
      <c r="R18" s="432">
        <f>IFERROR(IF('Установка скидки'!$M$1=FALSE,I18*(1-$N$1)/'Всп лист'!$B$2,ROUNDUP(I18*(1-$N$1)/'Всп лист'!$C$3*'Всп лист'!$B$3*'Всп лист'!$B$4,0)),"-" )</f>
        <v>1425</v>
      </c>
      <c r="S18" s="432">
        <f>IFERROR(IF('Установка скидки'!$M$1=FALSE,J18*(1-$N$1)/'Всп лист'!$B$2,ROUNDUP(J18*(1-$N$1)/'Всп лист'!$C$3*'Всп лист'!$B$3*'Всп лист'!$B$4,0)),"-" )</f>
        <v>1580</v>
      </c>
      <c r="T18" s="433">
        <f>IFERROR(IF('Установка скидки'!$M$1=FALSE,K18*(1-$N$1)/'Всп лист'!$B$2,ROUNDUP(K18*(1-$N$1)/'Всп лист'!$C$3*'Всп лист'!$B$3*'Всп лист'!$B$4,0)),"-" )</f>
        <v>1967</v>
      </c>
    </row>
    <row r="19" spans="1:20" ht="23.25" customHeight="1" x14ac:dyDescent="0.2">
      <c r="A19" s="13" t="s">
        <v>84</v>
      </c>
      <c r="B19" s="13" t="s">
        <v>85</v>
      </c>
      <c r="C19" s="13" t="s">
        <v>86</v>
      </c>
      <c r="D19" s="1203" t="s">
        <v>358</v>
      </c>
      <c r="E19" s="814">
        <v>1126</v>
      </c>
      <c r="F19" s="914">
        <v>1394</v>
      </c>
      <c r="G19" s="814">
        <v>1663</v>
      </c>
      <c r="H19" s="814">
        <v>2065</v>
      </c>
      <c r="I19" s="814">
        <v>2468</v>
      </c>
      <c r="J19" s="814">
        <v>2737</v>
      </c>
      <c r="K19" s="815">
        <v>3408</v>
      </c>
      <c r="M19" s="23" t="s">
        <v>358</v>
      </c>
      <c r="N19" s="435">
        <f>IFERROR(IF('Установка скидки'!$M$1=FALSE,E19*(1-$N$1)/'Всп лист'!$B$2,ROUNDUP(E19*(1-$N$1)/'Всп лист'!$C$3*'Всп лист'!$B$3*'Всп лист'!$B$4,0)),"-" )</f>
        <v>1126</v>
      </c>
      <c r="O19" s="435">
        <f>IFERROR(IF('Установка скидки'!$M$1=FALSE,F19*(1-$N$1)/'Всп лист'!$B$2,ROUNDUP(F19*(1-$N$1)/'Всп лист'!$C$3*'Всп лист'!$B$3*'Всп лист'!$B$4,0)),"-" )</f>
        <v>1394</v>
      </c>
      <c r="P19" s="435">
        <f>IFERROR(IF('Установка скидки'!$M$1=FALSE,G19*(1-$N$1)/'Всп лист'!$B$2,ROUNDUP(G19*(1-$N$1)/'Всп лист'!$C$3*'Всп лист'!$B$3*'Всп лист'!$B$4,0)),"-" )</f>
        <v>1663</v>
      </c>
      <c r="Q19" s="435">
        <f>IFERROR(IF('Установка скидки'!$M$1=FALSE,H19*(1-$N$1)/'Всп лист'!$B$2,ROUNDUP(H19*(1-$N$1)/'Всп лист'!$C$3*'Всп лист'!$B$3*'Всп лист'!$B$4,0)),"-" )</f>
        <v>2065</v>
      </c>
      <c r="R19" s="435">
        <f>IFERROR(IF('Установка скидки'!$M$1=FALSE,I19*(1-$N$1)/'Всп лист'!$B$2,ROUNDUP(I19*(1-$N$1)/'Всп лист'!$C$3*'Всп лист'!$B$3*'Всп лист'!$B$4,0)),"-" )</f>
        <v>2468</v>
      </c>
      <c r="S19" s="435">
        <f>IFERROR(IF('Установка скидки'!$M$1=FALSE,J19*(1-$N$1)/'Всп лист'!$B$2,ROUNDUP(J19*(1-$N$1)/'Всп лист'!$C$3*'Всп лист'!$B$3*'Всп лист'!$B$4,0)),"-" )</f>
        <v>2737</v>
      </c>
      <c r="T19" s="436">
        <f>IFERROR(IF('Установка скидки'!$M$1=FALSE,K19*(1-$N$1)/'Всп лист'!$B$2,ROUNDUP(K19*(1-$N$1)/'Всп лист'!$C$3*'Всп лист'!$B$3*'Всп лист'!$B$4,0)),"-" )</f>
        <v>3408</v>
      </c>
    </row>
    <row r="20" spans="1:20" ht="23.25" customHeight="1" x14ac:dyDescent="0.2">
      <c r="A20" s="13" t="s">
        <v>87</v>
      </c>
      <c r="B20" s="13" t="s">
        <v>88</v>
      </c>
      <c r="C20" s="13" t="s">
        <v>89</v>
      </c>
      <c r="D20" s="1201" t="s">
        <v>359</v>
      </c>
      <c r="E20" s="811">
        <v>1178</v>
      </c>
      <c r="F20" s="917">
        <v>1395</v>
      </c>
      <c r="G20" s="1338" t="s">
        <v>0</v>
      </c>
      <c r="H20" s="1338" t="s">
        <v>0</v>
      </c>
      <c r="I20" s="1338" t="s">
        <v>0</v>
      </c>
      <c r="J20" s="1338" t="s">
        <v>0</v>
      </c>
      <c r="K20" s="1339" t="s">
        <v>0</v>
      </c>
      <c r="M20" s="37" t="s">
        <v>359</v>
      </c>
      <c r="N20" s="432">
        <f>IFERROR(IF('Установка скидки'!$M$1=FALSE,E20*(1-$N$1)/'Всп лист'!$B$2,ROUNDUP(E20*(1-$N$1)/'Всп лист'!$C$3*'Всп лист'!$B$3*'Всп лист'!$B$4,0)),"-" )</f>
        <v>1178</v>
      </c>
      <c r="O20" s="432">
        <f>IFERROR(IF('Установка скидки'!$M$1=FALSE,F20*(1-$N$1)/'Всп лист'!$B$2,ROUNDUP(F20*(1-$N$1)/'Всп лист'!$C$3*'Всп лист'!$B$3*'Всп лист'!$B$4,0)),"-" )</f>
        <v>1395</v>
      </c>
      <c r="P20" s="432" t="str">
        <f>IFERROR(IF('Установка скидки'!$M$1=FALSE,G20*(1-$N$1)/'Всп лист'!$B$2,ROUNDUP(G20*(1-$N$1)/'Всп лист'!$C$3*'Всп лист'!$B$3*'Всп лист'!$B$4,0)),"-" )</f>
        <v>-</v>
      </c>
      <c r="Q20" s="432" t="str">
        <f>IFERROR(IF('Установка скидки'!$M$1=FALSE,H20*(1-$N$1)/'Всп лист'!$B$2,ROUNDUP(H20*(1-$N$1)/'Всп лист'!$C$3*'Всп лист'!$B$3*'Всп лист'!$B$4,0)),"-" )</f>
        <v>-</v>
      </c>
      <c r="R20" s="432" t="str">
        <f>IFERROR(IF('Установка скидки'!$M$1=FALSE,I20*(1-$N$1)/'Всп лист'!$B$2,ROUNDUP(I20*(1-$N$1)/'Всп лист'!$C$3*'Всп лист'!$B$3*'Всп лист'!$B$4,0)),"-" )</f>
        <v>-</v>
      </c>
      <c r="S20" s="432" t="str">
        <f>IFERROR(IF('Установка скидки'!$M$1=FALSE,J20*(1-$N$1)/'Всп лист'!$B$2,ROUNDUP(J20*(1-$N$1)/'Всп лист'!$C$3*'Всп лист'!$B$3*'Всп лист'!$B$4,0)),"-" )</f>
        <v>-</v>
      </c>
      <c r="T20" s="433" t="str">
        <f>IFERROR(IF('Установка скидки'!$M$1=FALSE,K20*(1-$N$1)/'Всп лист'!$B$2,ROUNDUP(K20*(1-$N$1)/'Всп лист'!$C$3*'Всп лист'!$B$3*'Всп лист'!$B$4,0)),"-" )</f>
        <v>-</v>
      </c>
    </row>
    <row r="21" spans="1:20" ht="23.25" customHeight="1" x14ac:dyDescent="0.2">
      <c r="A21" s="13"/>
      <c r="B21" s="13"/>
      <c r="C21" s="13"/>
      <c r="D21" s="1204" t="s">
        <v>360</v>
      </c>
      <c r="E21" s="1340" t="s">
        <v>0</v>
      </c>
      <c r="F21" s="1341" t="s">
        <v>0</v>
      </c>
      <c r="G21" s="918">
        <v>1677</v>
      </c>
      <c r="H21" s="918">
        <v>2117</v>
      </c>
      <c r="I21" s="918">
        <v>2553</v>
      </c>
      <c r="J21" s="918">
        <v>2860</v>
      </c>
      <c r="K21" s="919">
        <v>3658</v>
      </c>
      <c r="M21" s="23" t="s">
        <v>360</v>
      </c>
      <c r="N21" s="443" t="str">
        <f>IFERROR(IF('Установка скидки'!$M$1=FALSE,E21*(1-$N$1)/'Всп лист'!$B$2,ROUNDUP(E21*(1-$N$1)/'Всп лист'!$C$3*'Всп лист'!$B$3*'Всп лист'!$B$4,0)),"-" )</f>
        <v>-</v>
      </c>
      <c r="O21" s="443" t="str">
        <f>IFERROR(IF('Установка скидки'!$M$1=FALSE,F21*(1-$N$1)/'Всп лист'!$B$2,ROUNDUP(F21*(1-$N$1)/'Всп лист'!$C$3*'Всп лист'!$B$3*'Всп лист'!$B$4,0)),"-" )</f>
        <v>-</v>
      </c>
      <c r="P21" s="443">
        <f>IFERROR(IF('Установка скидки'!$M$1=FALSE,G21*(1-$N$1)/'Всп лист'!$B$2,ROUNDUP(G21*(1-$N$1)/'Всп лист'!$C$3*'Всп лист'!$B$3*'Всп лист'!$B$4,0)),"-" )</f>
        <v>1677</v>
      </c>
      <c r="Q21" s="443">
        <f>IFERROR(IF('Установка скидки'!$M$1=FALSE,H21*(1-$N$1)/'Всп лист'!$B$2,ROUNDUP(H21*(1-$N$1)/'Всп лист'!$C$3*'Всп лист'!$B$3*'Всп лист'!$B$4,0)),"-" )</f>
        <v>2117</v>
      </c>
      <c r="R21" s="443">
        <f>IFERROR(IF('Установка скидки'!$M$1=FALSE,I21*(1-$N$1)/'Всп лист'!$B$2,ROUNDUP(I21*(1-$N$1)/'Всп лист'!$C$3*'Всп лист'!$B$3*'Всп лист'!$B$4,0)),"-" )</f>
        <v>2553</v>
      </c>
      <c r="S21" s="443">
        <f>IFERROR(IF('Установка скидки'!$M$1=FALSE,J21*(1-$N$1)/'Всп лист'!$B$2,ROUNDUP(J21*(1-$N$1)/'Всп лист'!$C$3*'Всп лист'!$B$3*'Всп лист'!$B$4,0)),"-" )</f>
        <v>2860</v>
      </c>
      <c r="T21" s="444">
        <f>IFERROR(IF('Установка скидки'!$M$1=FALSE,K21*(1-$N$1)/'Всп лист'!$B$2,ROUNDUP(K21*(1-$N$1)/'Всп лист'!$C$3*'Всп лист'!$B$3*'Всп лист'!$B$4,0)),"-" )</f>
        <v>3658</v>
      </c>
    </row>
    <row r="22" spans="1:20" ht="23.25" customHeight="1" x14ac:dyDescent="0.2">
      <c r="A22" s="13" t="s">
        <v>90</v>
      </c>
      <c r="B22" s="13" t="s">
        <v>91</v>
      </c>
      <c r="C22" s="13" t="s">
        <v>92</v>
      </c>
      <c r="D22" s="1205" t="s">
        <v>361</v>
      </c>
      <c r="E22" s="920">
        <v>515</v>
      </c>
      <c r="F22" s="921">
        <v>545</v>
      </c>
      <c r="G22" s="920">
        <v>629</v>
      </c>
      <c r="H22" s="920">
        <v>761</v>
      </c>
      <c r="I22" s="920">
        <v>882</v>
      </c>
      <c r="J22" s="920">
        <v>978</v>
      </c>
      <c r="K22" s="922">
        <v>1261</v>
      </c>
      <c r="M22" s="349" t="s">
        <v>361</v>
      </c>
      <c r="N22" s="445">
        <f>IFERROR(IF('Установка скидки'!$M$1=FALSE,E22*(1-$N$1)/'Всп лист'!$B$2,ROUNDUP(E22*(1-$N$1)/'Всп лист'!$C$3*'Всп лист'!$B$3*'Всп лист'!$B$4,0)),"-" )</f>
        <v>515</v>
      </c>
      <c r="O22" s="445">
        <f>IFERROR(IF('Установка скидки'!$M$1=FALSE,F22*(1-$N$1)/'Всп лист'!$B$2,ROUNDUP(F22*(1-$N$1)/'Всп лист'!$C$3*'Всп лист'!$B$3*'Всп лист'!$B$4,0)),"-" )</f>
        <v>545</v>
      </c>
      <c r="P22" s="445">
        <f>IFERROR(IF('Установка скидки'!$M$1=FALSE,G22*(1-$N$1)/'Всп лист'!$B$2,ROUNDUP(G22*(1-$N$1)/'Всп лист'!$C$3*'Всп лист'!$B$3*'Всп лист'!$B$4,0)),"-" )</f>
        <v>629</v>
      </c>
      <c r="Q22" s="445">
        <f>IFERROR(IF('Установка скидки'!$M$1=FALSE,H22*(1-$N$1)/'Всп лист'!$B$2,ROUNDUP(H22*(1-$N$1)/'Всп лист'!$C$3*'Всп лист'!$B$3*'Всп лист'!$B$4,0)),"-" )</f>
        <v>761</v>
      </c>
      <c r="R22" s="445">
        <f>IFERROR(IF('Установка скидки'!$M$1=FALSE,I22*(1-$N$1)/'Всп лист'!$B$2,ROUNDUP(I22*(1-$N$1)/'Всп лист'!$C$3*'Всп лист'!$B$3*'Всп лист'!$B$4,0)),"-" )</f>
        <v>882</v>
      </c>
      <c r="S22" s="445">
        <f>IFERROR(IF('Установка скидки'!$M$1=FALSE,J22*(1-$N$1)/'Всп лист'!$B$2,ROUNDUP(J22*(1-$N$1)/'Всп лист'!$C$3*'Всп лист'!$B$3*'Всп лист'!$B$4,0)),"-" )</f>
        <v>978</v>
      </c>
      <c r="T22" s="446">
        <f>IFERROR(IF('Установка скидки'!$M$1=FALSE,K22*(1-$N$1)/'Всп лист'!$B$2,ROUNDUP(K22*(1-$N$1)/'Всп лист'!$C$3*'Всп лист'!$B$3*'Всп лист'!$B$4,0)),"-" )</f>
        <v>1261</v>
      </c>
    </row>
    <row r="23" spans="1:20" ht="23.25" customHeight="1" thickBot="1" x14ac:dyDescent="0.25">
      <c r="A23" s="13" t="s">
        <v>93</v>
      </c>
      <c r="B23" s="13" t="s">
        <v>94</v>
      </c>
      <c r="C23" s="13" t="s">
        <v>95</v>
      </c>
      <c r="D23" s="1206" t="s">
        <v>362</v>
      </c>
      <c r="E23" s="923">
        <v>1091</v>
      </c>
      <c r="F23" s="1088">
        <v>1114</v>
      </c>
      <c r="G23" s="923">
        <v>1318</v>
      </c>
      <c r="H23" s="923">
        <v>1547</v>
      </c>
      <c r="I23" s="923">
        <v>1806</v>
      </c>
      <c r="J23" s="923">
        <v>1986</v>
      </c>
      <c r="K23" s="924">
        <v>2483</v>
      </c>
      <c r="M23" s="348" t="s">
        <v>362</v>
      </c>
      <c r="N23" s="447">
        <f>IFERROR(IF('Установка скидки'!$M$1=FALSE,E23*(1-$N$1)/'Всп лист'!$B$2,ROUNDUP(E23*(1-$N$1)/'Всп лист'!$C$3*'Всп лист'!$B$3*'Всп лист'!$B$4,0)),"-" )</f>
        <v>1091</v>
      </c>
      <c r="O23" s="447">
        <f>IFERROR(IF('Установка скидки'!$M$1=FALSE,F23*(1-$N$1)/'Всп лист'!$B$2,ROUNDUP(F23*(1-$N$1)/'Всп лист'!$C$3*'Всп лист'!$B$3*'Всп лист'!$B$4,0)),"-" )</f>
        <v>1114</v>
      </c>
      <c r="P23" s="447">
        <f>IFERROR(IF('Установка скидки'!$M$1=FALSE,G23*(1-$N$1)/'Всп лист'!$B$2,ROUNDUP(G23*(1-$N$1)/'Всп лист'!$C$3*'Всп лист'!$B$3*'Всп лист'!$B$4,0)),"-" )</f>
        <v>1318</v>
      </c>
      <c r="Q23" s="447">
        <f>IFERROR(IF('Установка скидки'!$M$1=FALSE,H23*(1-$N$1)/'Всп лист'!$B$2,ROUNDUP(H23*(1-$N$1)/'Всп лист'!$C$3*'Всп лист'!$B$3*'Всп лист'!$B$4,0)),"-" )</f>
        <v>1547</v>
      </c>
      <c r="R23" s="447">
        <f>IFERROR(IF('Установка скидки'!$M$1=FALSE,I23*(1-$N$1)/'Всп лист'!$B$2,ROUNDUP(I23*(1-$N$1)/'Всп лист'!$C$3*'Всп лист'!$B$3*'Всп лист'!$B$4,0)),"-" )</f>
        <v>1806</v>
      </c>
      <c r="S23" s="447">
        <f>IFERROR(IF('Установка скидки'!$M$1=FALSE,J23*(1-$N$1)/'Всп лист'!$B$2,ROUNDUP(J23*(1-$N$1)/'Всп лист'!$C$3*'Всп лист'!$B$3*'Всп лист'!$B$4,0)),"-" )</f>
        <v>1986</v>
      </c>
      <c r="T23" s="448">
        <f>IFERROR(IF('Установка скидки'!$M$1=FALSE,K23*(1-$N$1)/'Всп лист'!$B$2,ROUNDUP(K23*(1-$N$1)/'Всп лист'!$C$3*'Всп лист'!$B$3*'Всп лист'!$B$4,0)),"-" )</f>
        <v>2483</v>
      </c>
    </row>
    <row r="26" spans="1:20" ht="13.5" thickBot="1" x14ac:dyDescent="0.25"/>
    <row r="27" spans="1:20" ht="33" customHeight="1" thickBot="1" x14ac:dyDescent="0.25">
      <c r="A27" s="13"/>
      <c r="B27" s="13"/>
      <c r="C27" s="13"/>
      <c r="D27" s="1199" t="s">
        <v>170</v>
      </c>
      <c r="E27" s="1207" t="s">
        <v>1</v>
      </c>
      <c r="F27" s="1207" t="s">
        <v>49</v>
      </c>
      <c r="G27" s="1207" t="s">
        <v>4</v>
      </c>
      <c r="H27" s="1207" t="s">
        <v>6</v>
      </c>
      <c r="I27" s="1207" t="s">
        <v>7</v>
      </c>
      <c r="J27" s="1207" t="s">
        <v>8</v>
      </c>
      <c r="K27" s="1208" t="s">
        <v>10</v>
      </c>
      <c r="M27" s="14" t="s">
        <v>53</v>
      </c>
      <c r="N27" s="15" t="s">
        <v>1</v>
      </c>
      <c r="O27" s="16" t="s">
        <v>49</v>
      </c>
      <c r="P27" s="16" t="s">
        <v>4</v>
      </c>
      <c r="Q27" s="16" t="s">
        <v>6</v>
      </c>
      <c r="R27" s="16" t="s">
        <v>7</v>
      </c>
      <c r="S27" s="16" t="s">
        <v>8</v>
      </c>
      <c r="T27" s="17" t="s">
        <v>10</v>
      </c>
    </row>
    <row r="28" spans="1:20" ht="21" customHeight="1" x14ac:dyDescent="0.2">
      <c r="A28" s="13" t="s">
        <v>96</v>
      </c>
      <c r="B28" s="13" t="s">
        <v>97</v>
      </c>
      <c r="C28" s="13" t="s">
        <v>98</v>
      </c>
      <c r="D28" s="1209" t="s">
        <v>337</v>
      </c>
      <c r="E28" s="807">
        <v>2345</v>
      </c>
      <c r="F28" s="808">
        <v>2617</v>
      </c>
      <c r="G28" s="808">
        <v>2959</v>
      </c>
      <c r="H28" s="808">
        <v>3600</v>
      </c>
      <c r="I28" s="808">
        <v>4183</v>
      </c>
      <c r="J28" s="808">
        <v>4448</v>
      </c>
      <c r="K28" s="809">
        <v>6383</v>
      </c>
      <c r="M28" s="24" t="s">
        <v>337</v>
      </c>
      <c r="N28" s="449">
        <f>IFERROR(IF('Установка скидки'!$M$1=FALSE,E28*(1-$N$1)/'Всп лист'!$B$2,ROUNDUP(E28*(1-$N$1)/'Всп лист'!$C$3*'Всп лист'!$B$3*'Всп лист'!$B$4,0)),"-" )</f>
        <v>2345</v>
      </c>
      <c r="O28" s="435">
        <f>IFERROR(IF('Установка скидки'!$M$1=FALSE,F28*(1-$N$1)/'Всп лист'!$B$2,ROUNDUP(F28*(1-$N$1)/'Всп лист'!$C$3*'Всп лист'!$B$3*'Всп лист'!$B$4,0)),"-" )</f>
        <v>2617</v>
      </c>
      <c r="P28" s="435">
        <f>IFERROR(IF('Установка скидки'!$M$1=FALSE,G28*(1-$N$1)/'Всп лист'!$B$2,ROUNDUP(G28*(1-$N$1)/'Всп лист'!$C$3*'Всп лист'!$B$3*'Всп лист'!$B$4,0)),"-" )</f>
        <v>2959</v>
      </c>
      <c r="Q28" s="435">
        <f>IFERROR(IF('Установка скидки'!$M$1=FALSE,H28*(1-$N$1)/'Всп лист'!$B$2,ROUNDUP(H28*(1-$N$1)/'Всп лист'!$C$3*'Всп лист'!$B$3*'Всп лист'!$B$4,0)),"-" )</f>
        <v>3600</v>
      </c>
      <c r="R28" s="435">
        <f>IFERROR(IF('Установка скидки'!$M$1=FALSE,I28*(1-$N$1)/'Всп лист'!$B$2,ROUNDUP(I28*(1-$N$1)/'Всп лист'!$C$3*'Всп лист'!$B$3*'Всп лист'!$B$4,0)),"-" )</f>
        <v>4183</v>
      </c>
      <c r="S28" s="435">
        <f>IFERROR(IF('Установка скидки'!$M$1=FALSE,J28*(1-$N$1)/'Всп лист'!$B$2,ROUNDUP(J28*(1-$N$1)/'Всп лист'!$C$3*'Всп лист'!$B$3*'Всп лист'!$B$4,0)),"-" )</f>
        <v>4448</v>
      </c>
      <c r="T28" s="436">
        <f>IFERROR(IF('Установка скидки'!$M$1=FALSE,K28*(1-$N$1)/'Всп лист'!$B$2,ROUNDUP(K28*(1-$N$1)/'Всп лист'!$C$3*'Всп лист'!$B$3*'Всп лист'!$B$4,0)),"-" )</f>
        <v>6383</v>
      </c>
    </row>
    <row r="29" spans="1:20" ht="21" customHeight="1" x14ac:dyDescent="0.2">
      <c r="A29" s="10" t="s">
        <v>99</v>
      </c>
      <c r="B29" s="10" t="s">
        <v>100</v>
      </c>
      <c r="C29" s="10" t="s">
        <v>101</v>
      </c>
      <c r="D29" s="1210" t="s">
        <v>338</v>
      </c>
      <c r="E29" s="810">
        <v>2870</v>
      </c>
      <c r="F29" s="811">
        <v>3599</v>
      </c>
      <c r="G29" s="811">
        <v>3892</v>
      </c>
      <c r="H29" s="811">
        <v>4666</v>
      </c>
      <c r="I29" s="811">
        <v>5538</v>
      </c>
      <c r="J29" s="811">
        <v>6142</v>
      </c>
      <c r="K29" s="812">
        <v>7934</v>
      </c>
      <c r="M29" s="38" t="s">
        <v>338</v>
      </c>
      <c r="N29" s="450">
        <f>IFERROR(IF('Установка скидки'!$M$1=FALSE,E29*(1-$N$1)/'Всп лист'!$B$2,ROUNDUP(E29*(1-$N$1)/'Всп лист'!$C$3*'Всп лист'!$B$3*'Всп лист'!$B$4,0)),"-" )</f>
        <v>2870</v>
      </c>
      <c r="O29" s="432">
        <f>IFERROR(IF('Установка скидки'!$M$1=FALSE,F29*(1-$N$1)/'Всп лист'!$B$2,ROUNDUP(F29*(1-$N$1)/'Всп лист'!$C$3*'Всп лист'!$B$3*'Всп лист'!$B$4,0)),"-" )</f>
        <v>3599</v>
      </c>
      <c r="P29" s="432">
        <f>IFERROR(IF('Установка скидки'!$M$1=FALSE,G29*(1-$N$1)/'Всп лист'!$B$2,ROUNDUP(G29*(1-$N$1)/'Всп лист'!$C$3*'Всп лист'!$B$3*'Всп лист'!$B$4,0)),"-" )</f>
        <v>3892</v>
      </c>
      <c r="Q29" s="432">
        <f>IFERROR(IF('Установка скидки'!$M$1=FALSE,H29*(1-$N$1)/'Всп лист'!$B$2,ROUNDUP(H29*(1-$N$1)/'Всп лист'!$C$3*'Всп лист'!$B$3*'Всп лист'!$B$4,0)),"-" )</f>
        <v>4666</v>
      </c>
      <c r="R29" s="432">
        <f>IFERROR(IF('Установка скидки'!$M$1=FALSE,I29*(1-$N$1)/'Всп лист'!$B$2,ROUNDUP(I29*(1-$N$1)/'Всп лист'!$C$3*'Всп лист'!$B$3*'Всп лист'!$B$4,0)),"-" )</f>
        <v>5538</v>
      </c>
      <c r="S29" s="432">
        <f>IFERROR(IF('Установка скидки'!$M$1=FALSE,J29*(1-$N$1)/'Всп лист'!$B$2,ROUNDUP(J29*(1-$N$1)/'Всп лист'!$C$3*'Всп лист'!$B$3*'Всп лист'!$B$4,0)),"-" )</f>
        <v>6142</v>
      </c>
      <c r="T29" s="433">
        <f>IFERROR(IF('Установка скидки'!$M$1=FALSE,K29*(1-$N$1)/'Всп лист'!$B$2,ROUNDUP(K29*(1-$N$1)/'Всп лист'!$C$3*'Всп лист'!$B$3*'Всп лист'!$B$4,0)),"-" )</f>
        <v>7934</v>
      </c>
    </row>
    <row r="30" spans="1:20" ht="21" customHeight="1" x14ac:dyDescent="0.2">
      <c r="A30" s="13" t="s">
        <v>102</v>
      </c>
      <c r="B30" s="13" t="s">
        <v>103</v>
      </c>
      <c r="C30" s="13" t="s">
        <v>104</v>
      </c>
      <c r="D30" s="1211" t="s">
        <v>339</v>
      </c>
      <c r="E30" s="813">
        <v>4156</v>
      </c>
      <c r="F30" s="814">
        <v>4918</v>
      </c>
      <c r="G30" s="814">
        <v>5560</v>
      </c>
      <c r="H30" s="814">
        <v>6583</v>
      </c>
      <c r="I30" s="814">
        <v>7735</v>
      </c>
      <c r="J30" s="814">
        <v>8467</v>
      </c>
      <c r="K30" s="815">
        <v>11637</v>
      </c>
      <c r="M30" s="25" t="s">
        <v>339</v>
      </c>
      <c r="N30" s="449">
        <f>IFERROR(IF('Установка скидки'!$M$1=FALSE,E30*(1-$N$1)/'Всп лист'!$B$2,ROUNDUP(E30*(1-$N$1)/'Всп лист'!$C$3*'Всп лист'!$B$3*'Всп лист'!$B$4,0)),"-" )</f>
        <v>4156</v>
      </c>
      <c r="O30" s="435">
        <f>IFERROR(IF('Установка скидки'!$M$1=FALSE,F30*(1-$N$1)/'Всп лист'!$B$2,ROUNDUP(F30*(1-$N$1)/'Всп лист'!$C$3*'Всп лист'!$B$3*'Всп лист'!$B$4,0)),"-" )</f>
        <v>4918</v>
      </c>
      <c r="P30" s="435">
        <f>IFERROR(IF('Установка скидки'!$M$1=FALSE,G30*(1-$N$1)/'Всп лист'!$B$2,ROUNDUP(G30*(1-$N$1)/'Всп лист'!$C$3*'Всп лист'!$B$3*'Всп лист'!$B$4,0)),"-" )</f>
        <v>5560</v>
      </c>
      <c r="Q30" s="435">
        <f>IFERROR(IF('Установка скидки'!$M$1=FALSE,H30*(1-$N$1)/'Всп лист'!$B$2,ROUNDUP(H30*(1-$N$1)/'Всп лист'!$C$3*'Всп лист'!$B$3*'Всп лист'!$B$4,0)),"-" )</f>
        <v>6583</v>
      </c>
      <c r="R30" s="435">
        <f>IFERROR(IF('Установка скидки'!$M$1=FALSE,I30*(1-$N$1)/'Всп лист'!$B$2,ROUNDUP(I30*(1-$N$1)/'Всп лист'!$C$3*'Всп лист'!$B$3*'Всп лист'!$B$4,0)),"-" )</f>
        <v>7735</v>
      </c>
      <c r="S30" s="435">
        <f>IFERROR(IF('Установка скидки'!$M$1=FALSE,J30*(1-$N$1)/'Всп лист'!$B$2,ROUNDUP(J30*(1-$N$1)/'Всп лист'!$C$3*'Всп лист'!$B$3*'Всп лист'!$B$4,0)),"-" )</f>
        <v>8467</v>
      </c>
      <c r="T30" s="436">
        <f>IFERROR(IF('Установка скидки'!$M$1=FALSE,K30*(1-$N$1)/'Всп лист'!$B$2,ROUNDUP(K30*(1-$N$1)/'Всп лист'!$C$3*'Всп лист'!$B$3*'Всп лист'!$B$4,0)),"-" )</f>
        <v>11637</v>
      </c>
    </row>
    <row r="31" spans="1:20" ht="21" customHeight="1" x14ac:dyDescent="0.2">
      <c r="A31" s="13" t="s">
        <v>105</v>
      </c>
      <c r="B31" s="13" t="s">
        <v>106</v>
      </c>
      <c r="C31" s="13" t="s">
        <v>107</v>
      </c>
      <c r="D31" s="1210" t="s">
        <v>340</v>
      </c>
      <c r="E31" s="816">
        <v>2078</v>
      </c>
      <c r="F31" s="817">
        <v>2694</v>
      </c>
      <c r="G31" s="811">
        <v>2850</v>
      </c>
      <c r="H31" s="811">
        <v>3500</v>
      </c>
      <c r="I31" s="818">
        <v>4295</v>
      </c>
      <c r="J31" s="811">
        <v>4606</v>
      </c>
      <c r="K31" s="819">
        <v>6480</v>
      </c>
      <c r="M31" s="38" t="s">
        <v>340</v>
      </c>
      <c r="N31" s="450">
        <f>IFERROR(IF('Установка скидки'!$M$1=FALSE,E31*(1-$N$1)/'Всп лист'!$B$2,ROUNDUP(E31*(1-$N$1)/'Всп лист'!$C$3*'Всп лист'!$B$3*'Всп лист'!$B$4,0)),"-" )</f>
        <v>2078</v>
      </c>
      <c r="O31" s="432">
        <f>IFERROR(IF('Установка скидки'!$M$1=FALSE,F31*(1-$N$1)/'Всп лист'!$B$2,ROUNDUP(F31*(1-$N$1)/'Всп лист'!$C$3*'Всп лист'!$B$3*'Всп лист'!$B$4,0)),"-" )</f>
        <v>2694</v>
      </c>
      <c r="P31" s="432">
        <f>IFERROR(IF('Установка скидки'!$M$1=FALSE,G31*(1-$N$1)/'Всп лист'!$B$2,ROUNDUP(G31*(1-$N$1)/'Всп лист'!$C$3*'Всп лист'!$B$3*'Всп лист'!$B$4,0)),"-" )</f>
        <v>2850</v>
      </c>
      <c r="Q31" s="432">
        <f>IFERROR(IF('Установка скидки'!$M$1=FALSE,H31*(1-$N$1)/'Всп лист'!$B$2,ROUNDUP(H31*(1-$N$1)/'Всп лист'!$C$3*'Всп лист'!$B$3*'Всп лист'!$B$4,0)),"-" )</f>
        <v>3500</v>
      </c>
      <c r="R31" s="432">
        <f>IFERROR(IF('Установка скидки'!$M$1=FALSE,I31*(1-$N$1)/'Всп лист'!$B$2,ROUNDUP(I31*(1-$N$1)/'Всп лист'!$C$3*'Всп лист'!$B$3*'Всп лист'!$B$4,0)),"-" )</f>
        <v>4295</v>
      </c>
      <c r="S31" s="432">
        <f>IFERROR(IF('Установка скидки'!$M$1=FALSE,J31*(1-$N$1)/'Всп лист'!$B$2,ROUNDUP(J31*(1-$N$1)/'Всп лист'!$C$3*'Всп лист'!$B$3*'Всп лист'!$B$4,0)),"-" )</f>
        <v>4606</v>
      </c>
      <c r="T31" s="433">
        <f>IFERROR(IF('Установка скидки'!$M$1=FALSE,K31*(1-$N$1)/'Всп лист'!$B$2,ROUNDUP(K31*(1-$N$1)/'Всп лист'!$C$3*'Всп лист'!$B$3*'Всп лист'!$B$4,0)),"-" )</f>
        <v>6480</v>
      </c>
    </row>
    <row r="32" spans="1:20" ht="21" customHeight="1" x14ac:dyDescent="0.2">
      <c r="A32" s="13" t="s">
        <v>111</v>
      </c>
      <c r="B32" s="13" t="s">
        <v>112</v>
      </c>
      <c r="C32" s="13" t="s">
        <v>113</v>
      </c>
      <c r="D32" s="1211" t="s">
        <v>341</v>
      </c>
      <c r="E32" s="820">
        <v>3315</v>
      </c>
      <c r="F32" s="814">
        <v>4018</v>
      </c>
      <c r="G32" s="814">
        <v>4656</v>
      </c>
      <c r="H32" s="814">
        <v>5583</v>
      </c>
      <c r="I32" s="814">
        <v>6509</v>
      </c>
      <c r="J32" s="814">
        <v>7095</v>
      </c>
      <c r="K32" s="815">
        <v>8595</v>
      </c>
      <c r="M32" s="25" t="s">
        <v>341</v>
      </c>
      <c r="N32" s="449">
        <f>IFERROR(IF('Установка скидки'!$M$1=FALSE,E32*(1-$N$1)/'Всп лист'!$B$2,ROUNDUP(E32*(1-$N$1)/'Всп лист'!$C$3*'Всп лист'!$B$3*'Всп лист'!$B$4,0)),"-" )</f>
        <v>3315</v>
      </c>
      <c r="O32" s="435">
        <f>IFERROR(IF('Установка скидки'!$M$1=FALSE,F32*(1-$N$1)/'Всп лист'!$B$2,ROUNDUP(F32*(1-$N$1)/'Всп лист'!$C$3*'Всп лист'!$B$3*'Всп лист'!$B$4,0)),"-" )</f>
        <v>4018</v>
      </c>
      <c r="P32" s="435">
        <f>IFERROR(IF('Установка скидки'!$M$1=FALSE,G32*(1-$N$1)/'Всп лист'!$B$2,ROUNDUP(G32*(1-$N$1)/'Всп лист'!$C$3*'Всп лист'!$B$3*'Всп лист'!$B$4,0)),"-" )</f>
        <v>4656</v>
      </c>
      <c r="Q32" s="435">
        <f>IFERROR(IF('Установка скидки'!$M$1=FALSE,H32*(1-$N$1)/'Всп лист'!$B$2,ROUNDUP(H32*(1-$N$1)/'Всп лист'!$C$3*'Всп лист'!$B$3*'Всп лист'!$B$4,0)),"-" )</f>
        <v>5583</v>
      </c>
      <c r="R32" s="435">
        <f>IFERROR(IF('Установка скидки'!$M$1=FALSE,I32*(1-$N$1)/'Всп лист'!$B$2,ROUNDUP(I32*(1-$N$1)/'Всп лист'!$C$3*'Всп лист'!$B$3*'Всп лист'!$B$4,0)),"-" )</f>
        <v>6509</v>
      </c>
      <c r="S32" s="435">
        <f>IFERROR(IF('Установка скидки'!$M$1=FALSE,J32*(1-$N$1)/'Всп лист'!$B$2,ROUNDUP(J32*(1-$N$1)/'Всп лист'!$C$3*'Всп лист'!$B$3*'Всп лист'!$B$4,0)),"-" )</f>
        <v>7095</v>
      </c>
      <c r="T32" s="436">
        <f>IFERROR(IF('Установка скидки'!$M$1=FALSE,K32*(1-$N$1)/'Всп лист'!$B$2,ROUNDUP(K32*(1-$N$1)/'Всп лист'!$C$3*'Всп лист'!$B$3*'Всп лист'!$B$4,0)),"-" )</f>
        <v>8595</v>
      </c>
    </row>
    <row r="33" spans="1:20" ht="21" customHeight="1" x14ac:dyDescent="0.2">
      <c r="A33" s="13" t="s">
        <v>114</v>
      </c>
      <c r="B33" s="13" t="s">
        <v>115</v>
      </c>
      <c r="C33" s="13" t="s">
        <v>116</v>
      </c>
      <c r="D33" s="1210" t="s">
        <v>367</v>
      </c>
      <c r="E33" s="1338" t="s">
        <v>0</v>
      </c>
      <c r="F33" s="1338" t="s">
        <v>0</v>
      </c>
      <c r="G33" s="811">
        <v>12717</v>
      </c>
      <c r="H33" s="811">
        <v>16248</v>
      </c>
      <c r="I33" s="811">
        <v>18945</v>
      </c>
      <c r="J33" s="1339" t="s">
        <v>0</v>
      </c>
      <c r="K33" s="1339" t="s">
        <v>0</v>
      </c>
      <c r="M33" s="38" t="s">
        <v>367</v>
      </c>
      <c r="N33" s="492" t="str">
        <f>IFERROR(IF('Установка скидки'!$M$1=FALSE,E33*(1-$N$1)/'Всп лист'!$B$2,ROUNDUP(E33*(1-$N$1)/'Всп лист'!$C$3*'Всп лист'!$B$3*'Всп лист'!$B$4,0)),"-" )</f>
        <v>-</v>
      </c>
      <c r="O33" s="492" t="str">
        <f>IFERROR(IF('Установка скидки'!$M$1=FALSE,F33*(1-$N$1)/'Всп лист'!$B$2,ROUNDUP(F33*(1-$N$1)/'Всп лист'!$C$3*'Всп лист'!$B$3*'Всп лист'!$B$4,0)),"-" )</f>
        <v>-</v>
      </c>
      <c r="P33" s="432">
        <f>IFERROR(IF('Установка скидки'!$M$1=FALSE,G33*(1-$N$1)/'Всп лист'!$B$2,ROUNDUP(G33*(1-$N$1)/'Всп лист'!$C$3*'Всп лист'!$B$3*'Всп лист'!$B$4,0)),"-" )</f>
        <v>12717</v>
      </c>
      <c r="Q33" s="432">
        <f>IFERROR(IF('Установка скидки'!$M$1=FALSE,H33*(1-$N$1)/'Всп лист'!$B$2,ROUNDUP(H33*(1-$N$1)/'Всп лист'!$C$3*'Всп лист'!$B$3*'Всп лист'!$B$4,0)),"-" )</f>
        <v>16248</v>
      </c>
      <c r="R33" s="432">
        <f>IFERROR(IF('Установка скидки'!$M$1=FALSE,I33*(1-$N$1)/'Всп лист'!$B$2,ROUNDUP(I33*(1-$N$1)/'Всп лист'!$C$3*'Всп лист'!$B$3*'Всп лист'!$B$4,0)),"-" )</f>
        <v>18945</v>
      </c>
      <c r="S33" s="492" t="str">
        <f>IFERROR(IF('Установка скидки'!$M$1=FALSE,J33*(1-$N$1)/'Всп лист'!$B$2,ROUNDUP(J33*(1-$N$1)/'Всп лист'!$C$3*'Всп лист'!$B$3*'Всп лист'!$B$4,0)),"-" )</f>
        <v>-</v>
      </c>
      <c r="T33" s="433" t="str">
        <f>IFERROR(IF('Установка скидки'!$M$1=FALSE,K33*(1-$N$1)/'Всп лист'!$B$2,ROUNDUP(K33*(1-$N$1)/'Всп лист'!$C$3*'Всп лист'!$B$3*'Всп лист'!$B$4,0)),"-" )</f>
        <v>-</v>
      </c>
    </row>
    <row r="34" spans="1:20" ht="21" customHeight="1" x14ac:dyDescent="0.2">
      <c r="A34" s="13" t="s">
        <v>117</v>
      </c>
      <c r="B34" s="13" t="s">
        <v>118</v>
      </c>
      <c r="C34" s="13" t="s">
        <v>119</v>
      </c>
      <c r="D34" s="1211" t="s">
        <v>368</v>
      </c>
      <c r="E34" s="820">
        <v>4800</v>
      </c>
      <c r="F34" s="814">
        <v>5752</v>
      </c>
      <c r="G34" s="814">
        <v>6769</v>
      </c>
      <c r="H34" s="814">
        <v>8287</v>
      </c>
      <c r="I34" s="814">
        <v>10158</v>
      </c>
      <c r="J34" s="814">
        <v>11405</v>
      </c>
      <c r="K34" s="815">
        <v>14850</v>
      </c>
      <c r="M34" s="25" t="s">
        <v>368</v>
      </c>
      <c r="N34" s="449">
        <f>IFERROR(IF('Установка скидки'!$M$1=FALSE,E34*(1-$N$1)/'Всп лист'!$B$2,ROUNDUP(E34*(1-$N$1)/'Всп лист'!$C$3*'Всп лист'!$B$3*'Всп лист'!$B$4,0)),"-" )</f>
        <v>4800</v>
      </c>
      <c r="O34" s="435">
        <f>IFERROR(IF('Установка скидки'!$M$1=FALSE,F34*(1-$N$1)/'Всп лист'!$B$2,ROUNDUP(F34*(1-$N$1)/'Всп лист'!$C$3*'Всп лист'!$B$3*'Всп лист'!$B$4,0)),"-" )</f>
        <v>5752</v>
      </c>
      <c r="P34" s="435">
        <f>IFERROR(IF('Установка скидки'!$M$1=FALSE,G34*(1-$N$1)/'Всп лист'!$B$2,ROUNDUP(G34*(1-$N$1)/'Всп лист'!$C$3*'Всп лист'!$B$3*'Всп лист'!$B$4,0)),"-" )</f>
        <v>6769</v>
      </c>
      <c r="Q34" s="435">
        <f>IFERROR(IF('Установка скидки'!$M$1=FALSE,H34*(1-$N$1)/'Всп лист'!$B$2,ROUNDUP(H34*(1-$N$1)/'Всп лист'!$C$3*'Всп лист'!$B$3*'Всп лист'!$B$4,0)),"-" )</f>
        <v>8287</v>
      </c>
      <c r="R34" s="435">
        <f>IFERROR(IF('Установка скидки'!$M$1=FALSE,I34*(1-$N$1)/'Всп лист'!$B$2,ROUNDUP(I34*(1-$N$1)/'Всп лист'!$C$3*'Всп лист'!$B$3*'Всп лист'!$B$4,0)),"-" )</f>
        <v>10158</v>
      </c>
      <c r="S34" s="435">
        <f>IFERROR(IF('Установка скидки'!$M$1=FALSE,J34*(1-$N$1)/'Всп лист'!$B$2,ROUNDUP(J34*(1-$N$1)/'Всп лист'!$C$3*'Всп лист'!$B$3*'Всп лист'!$B$4,0)),"-" )</f>
        <v>11405</v>
      </c>
      <c r="T34" s="436">
        <f>IFERROR(IF('Установка скидки'!$M$1=FALSE,K34*(1-$N$1)/'Всп лист'!$B$2,ROUNDUP(K34*(1-$N$1)/'Всп лист'!$C$3*'Всп лист'!$B$3*'Всп лист'!$B$4,0)),"-" )</f>
        <v>14850</v>
      </c>
    </row>
    <row r="35" spans="1:20" ht="21" customHeight="1" x14ac:dyDescent="0.2">
      <c r="A35" s="13" t="s">
        <v>120</v>
      </c>
      <c r="B35" s="13" t="s">
        <v>121</v>
      </c>
      <c r="C35" s="13" t="s">
        <v>122</v>
      </c>
      <c r="D35" s="1210" t="s">
        <v>342</v>
      </c>
      <c r="E35" s="821">
        <v>5130</v>
      </c>
      <c r="F35" s="811">
        <v>6417</v>
      </c>
      <c r="G35" s="811">
        <v>6526</v>
      </c>
      <c r="H35" s="811">
        <v>7541</v>
      </c>
      <c r="I35" s="811">
        <v>8620</v>
      </c>
      <c r="J35" s="811">
        <v>9318</v>
      </c>
      <c r="K35" s="812">
        <v>11063</v>
      </c>
      <c r="M35" s="38" t="s">
        <v>342</v>
      </c>
      <c r="N35" s="450">
        <f>IFERROR(IF('Установка скидки'!$M$1=FALSE,E35*(1-$N$1)/'Всп лист'!$B$2,ROUNDUP(E35*(1-$N$1)/'Всп лист'!$C$3*'Всп лист'!$B$3*'Всп лист'!$B$4,0)),"-" )</f>
        <v>5130</v>
      </c>
      <c r="O35" s="432">
        <f>IFERROR(IF('Установка скидки'!$M$1=FALSE,F35*(1-$N$1)/'Всп лист'!$B$2,ROUNDUP(F35*(1-$N$1)/'Всп лист'!$C$3*'Всп лист'!$B$3*'Всп лист'!$B$4,0)),"-" )</f>
        <v>6417</v>
      </c>
      <c r="P35" s="432">
        <f>IFERROR(IF('Установка скидки'!$M$1=FALSE,G35*(1-$N$1)/'Всп лист'!$B$2,ROUNDUP(G35*(1-$N$1)/'Всп лист'!$C$3*'Всп лист'!$B$3*'Всп лист'!$B$4,0)),"-" )</f>
        <v>6526</v>
      </c>
      <c r="Q35" s="432">
        <f>IFERROR(IF('Установка скидки'!$M$1=FALSE,H35*(1-$N$1)/'Всп лист'!$B$2,ROUNDUP(H35*(1-$N$1)/'Всп лист'!$C$3*'Всп лист'!$B$3*'Всп лист'!$B$4,0)),"-" )</f>
        <v>7541</v>
      </c>
      <c r="R35" s="432">
        <f>IFERROR(IF('Установка скидки'!$M$1=FALSE,I35*(1-$N$1)/'Всп лист'!$B$2,ROUNDUP(I35*(1-$N$1)/'Всп лист'!$C$3*'Всп лист'!$B$3*'Всп лист'!$B$4,0)),"-" )</f>
        <v>8620</v>
      </c>
      <c r="S35" s="432">
        <f>IFERROR(IF('Установка скидки'!$M$1=FALSE,J35*(1-$N$1)/'Всп лист'!$B$2,ROUNDUP(J35*(1-$N$1)/'Всп лист'!$C$3*'Всп лист'!$B$3*'Всп лист'!$B$4,0)),"-" )</f>
        <v>9318</v>
      </c>
      <c r="T35" s="433">
        <f>IFERROR(IF('Установка скидки'!$M$1=FALSE,K35*(1-$N$1)/'Всп лист'!$B$2,ROUNDUP(K35*(1-$N$1)/'Всп лист'!$C$3*'Всп лист'!$B$3*'Всп лист'!$B$4,0)),"-" )</f>
        <v>11063</v>
      </c>
    </row>
    <row r="36" spans="1:20" ht="21" customHeight="1" x14ac:dyDescent="0.2">
      <c r="A36" s="13" t="s">
        <v>123</v>
      </c>
      <c r="B36" s="13" t="s">
        <v>124</v>
      </c>
      <c r="C36" s="13" t="s">
        <v>125</v>
      </c>
      <c r="D36" s="1211" t="s">
        <v>343</v>
      </c>
      <c r="E36" s="820">
        <v>4948</v>
      </c>
      <c r="F36" s="814">
        <v>5997</v>
      </c>
      <c r="G36" s="814">
        <v>6949</v>
      </c>
      <c r="H36" s="814">
        <v>8332</v>
      </c>
      <c r="I36" s="814">
        <v>9715</v>
      </c>
      <c r="J36" s="814">
        <v>10589</v>
      </c>
      <c r="K36" s="815">
        <v>13224</v>
      </c>
      <c r="M36" s="25" t="s">
        <v>343</v>
      </c>
      <c r="N36" s="449">
        <f>IFERROR(IF('Установка скидки'!$M$1=FALSE,E36*(1-$N$1)/'Всп лист'!$B$2,ROUNDUP(E36*(1-$N$1)/'Всп лист'!$C$3*'Всп лист'!$B$3*'Всп лист'!$B$4,0)),"-" )</f>
        <v>4948</v>
      </c>
      <c r="O36" s="435">
        <f>IFERROR(IF('Установка скидки'!$M$1=FALSE,F36*(1-$N$1)/'Всп лист'!$B$2,ROUNDUP(F36*(1-$N$1)/'Всп лист'!$C$3*'Всп лист'!$B$3*'Всп лист'!$B$4,0)),"-" )</f>
        <v>5997</v>
      </c>
      <c r="P36" s="435">
        <f>IFERROR(IF('Установка скидки'!$M$1=FALSE,G36*(1-$N$1)/'Всп лист'!$B$2,ROUNDUP(G36*(1-$N$1)/'Всп лист'!$C$3*'Всп лист'!$B$3*'Всп лист'!$B$4,0)),"-" )</f>
        <v>6949</v>
      </c>
      <c r="Q36" s="435">
        <f>IFERROR(IF('Установка скидки'!$M$1=FALSE,H36*(1-$N$1)/'Всп лист'!$B$2,ROUNDUP(H36*(1-$N$1)/'Всп лист'!$C$3*'Всп лист'!$B$3*'Всп лист'!$B$4,0)),"-" )</f>
        <v>8332</v>
      </c>
      <c r="R36" s="435">
        <f>IFERROR(IF('Установка скидки'!$M$1=FALSE,I36*(1-$N$1)/'Всп лист'!$B$2,ROUNDUP(I36*(1-$N$1)/'Всп лист'!$C$3*'Всп лист'!$B$3*'Всп лист'!$B$4,0)),"-" )</f>
        <v>9715</v>
      </c>
      <c r="S36" s="435">
        <f>IFERROR(IF('Установка скидки'!$M$1=FALSE,J36*(1-$N$1)/'Всп лист'!$B$2,ROUNDUP(J36*(1-$N$1)/'Всп лист'!$C$3*'Всп лист'!$B$3*'Всп лист'!$B$4,0)),"-" )</f>
        <v>10589</v>
      </c>
      <c r="T36" s="436">
        <f>IFERROR(IF('Установка скидки'!$M$1=FALSE,K36*(1-$N$1)/'Всп лист'!$B$2,ROUNDUP(K36*(1-$N$1)/'Всп лист'!$C$3*'Всп лист'!$B$3*'Всп лист'!$B$4,0)),"-" )</f>
        <v>13224</v>
      </c>
    </row>
    <row r="37" spans="1:20" ht="21" customHeight="1" x14ac:dyDescent="0.2">
      <c r="A37" s="13" t="s">
        <v>126</v>
      </c>
      <c r="B37" s="13" t="s">
        <v>127</v>
      </c>
      <c r="C37" s="13" t="s">
        <v>128</v>
      </c>
      <c r="D37" s="1210" t="s">
        <v>344</v>
      </c>
      <c r="E37" s="821">
        <v>1883</v>
      </c>
      <c r="F37" s="811">
        <v>2171</v>
      </c>
      <c r="G37" s="811">
        <v>2548</v>
      </c>
      <c r="H37" s="811">
        <v>3047</v>
      </c>
      <c r="I37" s="811">
        <v>3546</v>
      </c>
      <c r="J37" s="811">
        <v>3879</v>
      </c>
      <c r="K37" s="812">
        <v>4710</v>
      </c>
      <c r="M37" s="38" t="s">
        <v>344</v>
      </c>
      <c r="N37" s="450">
        <f>IFERROR(IF('Установка скидки'!$M$1=FALSE,E37*(1-$N$1)/'Всп лист'!$B$2,ROUNDUP(E37*(1-$N$1)/'Всп лист'!$C$3*'Всп лист'!$B$3*'Всп лист'!$B$4,0)),"-" )</f>
        <v>1883</v>
      </c>
      <c r="O37" s="432">
        <f>IFERROR(IF('Установка скидки'!$M$1=FALSE,F37*(1-$N$1)/'Всп лист'!$B$2,ROUNDUP(F37*(1-$N$1)/'Всп лист'!$C$3*'Всп лист'!$B$3*'Всп лист'!$B$4,0)),"-" )</f>
        <v>2171</v>
      </c>
      <c r="P37" s="432">
        <f>IFERROR(IF('Установка скидки'!$M$1=FALSE,G37*(1-$N$1)/'Всп лист'!$B$2,ROUNDUP(G37*(1-$N$1)/'Всп лист'!$C$3*'Всп лист'!$B$3*'Всп лист'!$B$4,0)),"-" )</f>
        <v>2548</v>
      </c>
      <c r="Q37" s="432">
        <f>IFERROR(IF('Установка скидки'!$M$1=FALSE,H37*(1-$N$1)/'Всп лист'!$B$2,ROUNDUP(H37*(1-$N$1)/'Всп лист'!$C$3*'Всп лист'!$B$3*'Всп лист'!$B$4,0)),"-" )</f>
        <v>3047</v>
      </c>
      <c r="R37" s="432">
        <f>IFERROR(IF('Установка скидки'!$M$1=FALSE,I37*(1-$N$1)/'Всп лист'!$B$2,ROUNDUP(I37*(1-$N$1)/'Всп лист'!$C$3*'Всп лист'!$B$3*'Всп лист'!$B$4,0)),"-" )</f>
        <v>3546</v>
      </c>
      <c r="S37" s="432">
        <f>IFERROR(IF('Установка скидки'!$M$1=FALSE,J37*(1-$N$1)/'Всп лист'!$B$2,ROUNDUP(J37*(1-$N$1)/'Всп лист'!$C$3*'Всп лист'!$B$3*'Всп лист'!$B$4,0)),"-" )</f>
        <v>3879</v>
      </c>
      <c r="T37" s="433">
        <f>IFERROR(IF('Установка скидки'!$M$1=FALSE,K37*(1-$N$1)/'Всп лист'!$B$2,ROUNDUP(K37*(1-$N$1)/'Всп лист'!$C$3*'Всп лист'!$B$3*'Всп лист'!$B$4,0)),"-" )</f>
        <v>4710</v>
      </c>
    </row>
    <row r="38" spans="1:20" ht="21" customHeight="1" x14ac:dyDescent="0.2">
      <c r="A38" s="13" t="s">
        <v>129</v>
      </c>
      <c r="B38" s="13" t="s">
        <v>130</v>
      </c>
      <c r="C38" s="13" t="s">
        <v>131</v>
      </c>
      <c r="D38" s="1211" t="s">
        <v>345</v>
      </c>
      <c r="E38" s="820">
        <v>3013</v>
      </c>
      <c r="F38" s="814">
        <v>3659</v>
      </c>
      <c r="G38" s="814">
        <v>4031</v>
      </c>
      <c r="H38" s="814">
        <v>4771</v>
      </c>
      <c r="I38" s="814">
        <v>5558</v>
      </c>
      <c r="J38" s="814">
        <v>6067</v>
      </c>
      <c r="K38" s="815">
        <v>7339</v>
      </c>
      <c r="M38" s="25" t="s">
        <v>345</v>
      </c>
      <c r="N38" s="449">
        <f>IFERROR(IF('Установка скидки'!$M$1=FALSE,E38*(1-$N$1)/'Всп лист'!$B$2,ROUNDUP(E38*(1-$N$1)/'Всп лист'!$C$3*'Всп лист'!$B$3*'Всп лист'!$B$4,0)),"-" )</f>
        <v>3013</v>
      </c>
      <c r="O38" s="435">
        <f>IFERROR(IF('Установка скидки'!$M$1=FALSE,F38*(1-$N$1)/'Всп лист'!$B$2,ROUNDUP(F38*(1-$N$1)/'Всп лист'!$C$3*'Всп лист'!$B$3*'Всп лист'!$B$4,0)),"-" )</f>
        <v>3659</v>
      </c>
      <c r="P38" s="435">
        <f>IFERROR(IF('Установка скидки'!$M$1=FALSE,G38*(1-$N$1)/'Всп лист'!$B$2,ROUNDUP(G38*(1-$N$1)/'Всп лист'!$C$3*'Всп лист'!$B$3*'Всп лист'!$B$4,0)),"-" )</f>
        <v>4031</v>
      </c>
      <c r="Q38" s="435">
        <f>IFERROR(IF('Установка скидки'!$M$1=FALSE,H38*(1-$N$1)/'Всп лист'!$B$2,ROUNDUP(H38*(1-$N$1)/'Всп лист'!$C$3*'Всп лист'!$B$3*'Всп лист'!$B$4,0)),"-" )</f>
        <v>4771</v>
      </c>
      <c r="R38" s="435">
        <f>IFERROR(IF('Установка скидки'!$M$1=FALSE,I38*(1-$N$1)/'Всп лист'!$B$2,ROUNDUP(I38*(1-$N$1)/'Всп лист'!$C$3*'Всп лист'!$B$3*'Всп лист'!$B$4,0)),"-" )</f>
        <v>5558</v>
      </c>
      <c r="S38" s="435">
        <f>IFERROR(IF('Установка скидки'!$M$1=FALSE,J38*(1-$N$1)/'Всп лист'!$B$2,ROUNDUP(J38*(1-$N$1)/'Всп лист'!$C$3*'Всп лист'!$B$3*'Всп лист'!$B$4,0)),"-" )</f>
        <v>6067</v>
      </c>
      <c r="T38" s="436">
        <f>IFERROR(IF('Установка скидки'!$M$1=FALSE,K38*(1-$N$1)/'Всп лист'!$B$2,ROUNDUP(K38*(1-$N$1)/'Всп лист'!$C$3*'Всп лист'!$B$3*'Всп лист'!$B$4,0)),"-" )</f>
        <v>7339</v>
      </c>
    </row>
    <row r="39" spans="1:20" ht="21" customHeight="1" x14ac:dyDescent="0.2">
      <c r="A39" s="13" t="s">
        <v>132</v>
      </c>
      <c r="B39" s="13" t="s">
        <v>133</v>
      </c>
      <c r="C39" s="13" t="s">
        <v>134</v>
      </c>
      <c r="D39" s="1210" t="s">
        <v>566</v>
      </c>
      <c r="E39" s="1342" t="s">
        <v>0</v>
      </c>
      <c r="F39" s="1338" t="s">
        <v>0</v>
      </c>
      <c r="G39" s="811">
        <v>10695</v>
      </c>
      <c r="H39" s="811">
        <v>13674</v>
      </c>
      <c r="I39" s="1338" t="s">
        <v>0</v>
      </c>
      <c r="J39" s="811">
        <v>16764</v>
      </c>
      <c r="K39" s="1339" t="s">
        <v>0</v>
      </c>
      <c r="M39" s="38" t="s">
        <v>407</v>
      </c>
      <c r="N39" s="450" t="str">
        <f>IFERROR(IF('Установка скидки'!$M$1=FALSE,E39*(1-$N$1)/'Всп лист'!$B$2,ROUNDUP(E39*(1-$N$1)/'Всп лист'!$C$3*'Всп лист'!$B$3*'Всп лист'!$B$4,0)),"-" )</f>
        <v>-</v>
      </c>
      <c r="O39" s="432" t="str">
        <f>IFERROR(IF('Установка скидки'!$M$1=FALSE,F39*(1-$N$1)/'Всп лист'!$B$2,ROUNDUP(F39*(1-$N$1)/'Всп лист'!$C$3*'Всп лист'!$B$3*'Всп лист'!$B$4,0)),"-" )</f>
        <v>-</v>
      </c>
      <c r="P39" s="432">
        <f>IFERROR(IF('Установка скидки'!$M$1=FALSE,G39*(1-$N$1)/'Всп лист'!$B$2,ROUNDUP(G39*(1-$N$1)/'Всп лист'!$C$3*'Всп лист'!$B$3*'Всп лист'!$B$4,0)),"-" )</f>
        <v>10695</v>
      </c>
      <c r="Q39" s="432">
        <f>IFERROR(IF('Установка скидки'!$M$1=FALSE,H39*(1-$N$1)/'Всп лист'!$B$2,ROUNDUP(H39*(1-$N$1)/'Всп лист'!$C$3*'Всп лист'!$B$3*'Всп лист'!$B$4,0)),"-" )</f>
        <v>13674</v>
      </c>
      <c r="R39" s="432" t="str">
        <f>IFERROR(IF('Установка скидки'!$M$1=FALSE,I39*(1-$N$1)/'Всп лист'!$B$2,ROUNDUP(I39*(1-$N$1)/'Всп лист'!$C$3*'Всп лист'!$B$3*'Всп лист'!$B$4,0)),"-" )</f>
        <v>-</v>
      </c>
      <c r="S39" s="432">
        <f>IFERROR(IF('Установка скидки'!$M$1=FALSE,J39*(1-$N$1)/'Всп лист'!$B$2,ROUNDUP(J39*(1-$N$1)/'Всп лист'!$C$3*'Всп лист'!$B$3*'Всп лист'!$B$4,0)),"-" )</f>
        <v>16764</v>
      </c>
      <c r="T39" s="433" t="str">
        <f>IFERROR(IF('Установка скидки'!$M$1=FALSE,K39*(1-$N$1)/'Всп лист'!$B$2,ROUNDUP(K39*(1-$N$1)/'Всп лист'!$C$3*'Всп лист'!$B$3*'Всп лист'!$B$4,0)),"-" )</f>
        <v>-</v>
      </c>
    </row>
    <row r="40" spans="1:20" ht="21" customHeight="1" x14ac:dyDescent="0.2">
      <c r="A40" s="13" t="s">
        <v>135</v>
      </c>
      <c r="B40" s="13" t="s">
        <v>136</v>
      </c>
      <c r="C40" s="13" t="s">
        <v>137</v>
      </c>
      <c r="D40" s="1211" t="s">
        <v>346</v>
      </c>
      <c r="E40" s="822">
        <v>627</v>
      </c>
      <c r="F40" s="823">
        <v>722</v>
      </c>
      <c r="G40" s="823">
        <v>819</v>
      </c>
      <c r="H40" s="823">
        <v>953</v>
      </c>
      <c r="I40" s="814">
        <v>1118</v>
      </c>
      <c r="J40" s="814">
        <v>1223</v>
      </c>
      <c r="K40" s="815">
        <v>1678</v>
      </c>
      <c r="M40" s="25" t="s">
        <v>346</v>
      </c>
      <c r="N40" s="449">
        <f>IFERROR(IF('Установка скидки'!$M$1=FALSE,E40*(1-$N$1)/'Всп лист'!$B$2,ROUNDUP(E40*(1-$N$1)/'Всп лист'!$C$3*'Всп лист'!$B$3*'Всп лист'!$B$4,0)),"-" )</f>
        <v>627</v>
      </c>
      <c r="O40" s="435">
        <f>IFERROR(IF('Установка скидки'!$M$1=FALSE,F40*(1-$N$1)/'Всп лист'!$B$2,ROUNDUP(F40*(1-$N$1)/'Всп лист'!$C$3*'Всп лист'!$B$3*'Всп лист'!$B$4,0)),"-" )</f>
        <v>722</v>
      </c>
      <c r="P40" s="435">
        <f>IFERROR(IF('Установка скидки'!$M$1=FALSE,G40*(1-$N$1)/'Всп лист'!$B$2,ROUNDUP(G40*(1-$N$1)/'Всп лист'!$C$3*'Всп лист'!$B$3*'Всп лист'!$B$4,0)),"-" )</f>
        <v>819</v>
      </c>
      <c r="Q40" s="435">
        <f>IFERROR(IF('Установка скидки'!$M$1=FALSE,H40*(1-$N$1)/'Всп лист'!$B$2,ROUNDUP(H40*(1-$N$1)/'Всп лист'!$C$3*'Всп лист'!$B$3*'Всп лист'!$B$4,0)),"-" )</f>
        <v>953</v>
      </c>
      <c r="R40" s="435">
        <f>IFERROR(IF('Установка скидки'!$M$1=FALSE,I40*(1-$N$1)/'Всп лист'!$B$2,ROUNDUP(I40*(1-$N$1)/'Всп лист'!$C$3*'Всп лист'!$B$3*'Всп лист'!$B$4,0)),"-" )</f>
        <v>1118</v>
      </c>
      <c r="S40" s="435">
        <f>IFERROR(IF('Установка скидки'!$M$1=FALSE,J40*(1-$N$1)/'Всп лист'!$B$2,ROUNDUP(J40*(1-$N$1)/'Всп лист'!$C$3*'Всп лист'!$B$3*'Всп лист'!$B$4,0)),"-" )</f>
        <v>1223</v>
      </c>
      <c r="T40" s="436">
        <f>IFERROR(IF('Установка скидки'!$M$1=FALSE,K40*(1-$N$1)/'Всп лист'!$B$2,ROUNDUP(K40*(1-$N$1)/'Всп лист'!$C$3*'Всп лист'!$B$3*'Всп лист'!$B$4,0)),"-" )</f>
        <v>1678</v>
      </c>
    </row>
    <row r="41" spans="1:20" ht="21" customHeight="1" thickBot="1" x14ac:dyDescent="0.25">
      <c r="D41" s="1212" t="s">
        <v>347</v>
      </c>
      <c r="E41" s="824">
        <v>1466</v>
      </c>
      <c r="F41" s="825">
        <v>1659</v>
      </c>
      <c r="G41" s="825">
        <v>1789</v>
      </c>
      <c r="H41" s="825">
        <v>2003</v>
      </c>
      <c r="I41" s="825">
        <v>2196</v>
      </c>
      <c r="J41" s="825">
        <v>2515</v>
      </c>
      <c r="K41" s="826">
        <v>3212</v>
      </c>
      <c r="M41" s="71" t="s">
        <v>347</v>
      </c>
      <c r="N41" s="451">
        <f>IFERROR(IF('Установка скидки'!$M$1=FALSE,E41*(1-$N$1)/'Всп лист'!$B$2,ROUNDUP(E41*(1-$N$1)/'Всп лист'!$C$3*'Всп лист'!$B$3*'Всп лист'!$B$4,0)),"-" )</f>
        <v>1466</v>
      </c>
      <c r="O41" s="441">
        <f>IFERROR(IF('Установка скидки'!$M$1=FALSE,F41*(1-$N$1)/'Всп лист'!$B$2,ROUNDUP(F41*(1-$N$1)/'Всп лист'!$C$3*'Всп лист'!$B$3*'Всп лист'!$B$4,0)),"-" )</f>
        <v>1659</v>
      </c>
      <c r="P41" s="441">
        <f>IFERROR(IF('Установка скидки'!$M$1=FALSE,G41*(1-$N$1)/'Всп лист'!$B$2,ROUNDUP(G41*(1-$N$1)/'Всп лист'!$C$3*'Всп лист'!$B$3*'Всп лист'!$B$4,0)),"-" )</f>
        <v>1789</v>
      </c>
      <c r="Q41" s="441">
        <f>IFERROR(IF('Установка скидки'!$M$1=FALSE,H41*(1-$N$1)/'Всп лист'!$B$2,ROUNDUP(H41*(1-$N$1)/'Всп лист'!$C$3*'Всп лист'!$B$3*'Всп лист'!$B$4,0)),"-" )</f>
        <v>2003</v>
      </c>
      <c r="R41" s="441">
        <f>IFERROR(IF('Установка скидки'!$M$1=FALSE,I41*(1-$N$1)/'Всп лист'!$B$2,ROUNDUP(I41*(1-$N$1)/'Всп лист'!$C$3*'Всп лист'!$B$3*'Всп лист'!$B$4,0)),"-" )</f>
        <v>2196</v>
      </c>
      <c r="S41" s="441">
        <f>IFERROR(IF('Установка скидки'!$M$1=FALSE,J41*(1-$N$1)/'Всп лист'!$B$2,ROUNDUP(J41*(1-$N$1)/'Всп лист'!$C$3*'Всп лист'!$B$3*'Всп лист'!$B$4,0)),"-" )</f>
        <v>2515</v>
      </c>
      <c r="T41" s="442">
        <f>IFERROR(IF('Установка скидки'!$M$1=FALSE,K41*(1-$N$1)/'Всп лист'!$B$2,ROUNDUP(K41*(1-$N$1)/'Всп лист'!$C$3*'Всп лист'!$B$3*'Всп лист'!$B$4,0)),"-" )</f>
        <v>3212</v>
      </c>
    </row>
    <row r="42" spans="1:20" ht="12" customHeight="1" x14ac:dyDescent="0.2">
      <c r="D42" s="27"/>
      <c r="E42" s="67"/>
      <c r="F42" s="67"/>
      <c r="G42" s="67"/>
      <c r="H42" s="67"/>
      <c r="I42" s="67"/>
      <c r="J42" s="68"/>
      <c r="K42" s="68"/>
    </row>
    <row r="43" spans="1:20" ht="12" customHeight="1" x14ac:dyDescent="0.25">
      <c r="D43" s="27"/>
      <c r="E43" s="67"/>
      <c r="F43" s="67"/>
      <c r="G43" s="67"/>
      <c r="H43" s="67"/>
      <c r="I43" s="67"/>
      <c r="J43" s="68"/>
      <c r="K43" s="68"/>
      <c r="M43" s="389" t="s">
        <v>47</v>
      </c>
      <c r="N43" s="32"/>
      <c r="O43" s="32"/>
      <c r="P43" s="390"/>
      <c r="Q43" s="391"/>
    </row>
    <row r="44" spans="1:20" ht="12" customHeight="1" x14ac:dyDescent="0.2">
      <c r="D44" s="27"/>
      <c r="E44" s="67"/>
      <c r="F44" s="67"/>
      <c r="G44" s="67"/>
      <c r="H44" s="67"/>
      <c r="I44" s="67"/>
      <c r="J44" s="68"/>
      <c r="K44" s="68"/>
      <c r="M44" s="394" t="s">
        <v>168</v>
      </c>
      <c r="N44" s="228"/>
      <c r="O44" s="228"/>
      <c r="P44" s="1390"/>
      <c r="Q44" s="1390"/>
    </row>
    <row r="45" spans="1:20" x14ac:dyDescent="0.2">
      <c r="D45" s="26" t="s">
        <v>12</v>
      </c>
      <c r="E45" s="27"/>
      <c r="F45" s="27"/>
      <c r="G45" s="27"/>
      <c r="H45" s="27"/>
      <c r="I45" s="27"/>
      <c r="J45" s="27"/>
      <c r="K45" s="27"/>
      <c r="M45" s="401" t="s">
        <v>12</v>
      </c>
      <c r="N45" s="402"/>
      <c r="O45" s="402"/>
    </row>
    <row r="46" spans="1:20" x14ac:dyDescent="0.2">
      <c r="D46" s="26" t="s">
        <v>14</v>
      </c>
      <c r="E46" s="27"/>
      <c r="F46" s="27"/>
      <c r="G46" s="27"/>
      <c r="H46" s="27"/>
      <c r="I46" s="27"/>
      <c r="J46" s="27"/>
      <c r="K46" s="27"/>
      <c r="M46" s="401" t="s">
        <v>14</v>
      </c>
      <c r="N46" s="402"/>
      <c r="O46" s="402"/>
    </row>
    <row r="47" spans="1:20" x14ac:dyDescent="0.2">
      <c r="D47" s="26" t="s">
        <v>15</v>
      </c>
      <c r="E47" s="27"/>
      <c r="F47" s="27"/>
      <c r="G47" s="27"/>
      <c r="H47" s="27"/>
      <c r="I47" s="27"/>
      <c r="J47" s="27"/>
      <c r="K47" s="27"/>
      <c r="M47" s="401" t="s">
        <v>15</v>
      </c>
      <c r="N47" s="402"/>
      <c r="O47" s="402"/>
    </row>
    <row r="48" spans="1:20" x14ac:dyDescent="0.2">
      <c r="D48" s="26" t="s">
        <v>18</v>
      </c>
      <c r="E48" s="27"/>
      <c r="F48" s="27"/>
      <c r="G48" s="27"/>
      <c r="H48" s="27"/>
      <c r="I48" s="27"/>
      <c r="J48" s="27"/>
      <c r="K48" s="27"/>
      <c r="M48" s="401" t="s">
        <v>18</v>
      </c>
      <c r="N48" s="402"/>
      <c r="O48" s="402"/>
    </row>
    <row r="49" spans="4:20" x14ac:dyDescent="0.2">
      <c r="D49" s="1519" t="s">
        <v>17</v>
      </c>
      <c r="E49" s="1519"/>
      <c r="F49" s="1519"/>
      <c r="G49" s="28"/>
      <c r="H49" s="28"/>
      <c r="I49" s="28"/>
      <c r="J49" s="28"/>
      <c r="K49" s="28"/>
      <c r="M49" s="1516" t="s">
        <v>17</v>
      </c>
      <c r="N49" s="1516"/>
      <c r="O49" s="1516"/>
      <c r="P49" s="1516"/>
      <c r="Q49" s="1516"/>
      <c r="R49" s="1516"/>
      <c r="S49" s="1516"/>
      <c r="T49" s="1516"/>
    </row>
    <row r="50" spans="4:20" ht="18" customHeight="1" x14ac:dyDescent="0.2">
      <c r="D50" s="1520" t="s">
        <v>35</v>
      </c>
      <c r="E50" s="1520"/>
      <c r="F50" s="1520"/>
      <c r="G50" s="29"/>
      <c r="H50" s="29"/>
      <c r="I50" s="29"/>
      <c r="J50" s="29"/>
      <c r="K50" s="29"/>
      <c r="M50" s="1517" t="s">
        <v>35</v>
      </c>
      <c r="N50" s="1517"/>
      <c r="O50" s="1517"/>
      <c r="P50" s="1517"/>
      <c r="Q50" s="1517"/>
      <c r="R50" s="1517"/>
      <c r="S50" s="1517"/>
      <c r="T50" s="1517"/>
    </row>
    <row r="51" spans="4:20" ht="18" customHeight="1" x14ac:dyDescent="0.2">
      <c r="D51" s="1520"/>
      <c r="E51" s="1520"/>
      <c r="F51" s="1520"/>
      <c r="G51" s="29"/>
      <c r="H51" s="29"/>
      <c r="I51" s="29"/>
      <c r="J51" s="29"/>
      <c r="K51" s="29"/>
      <c r="M51" s="1517"/>
      <c r="N51" s="1517"/>
      <c r="O51" s="1517"/>
      <c r="P51" s="1517"/>
      <c r="Q51" s="1517"/>
      <c r="R51" s="1517"/>
      <c r="S51" s="1517"/>
      <c r="T51" s="1517"/>
    </row>
    <row r="52" spans="4:20" ht="18" customHeight="1" x14ac:dyDescent="0.2">
      <c r="D52" s="1520"/>
      <c r="E52" s="1520"/>
      <c r="F52" s="1520"/>
      <c r="G52" s="29"/>
      <c r="H52" s="29"/>
      <c r="I52" s="29"/>
      <c r="J52" s="29"/>
      <c r="K52" s="29"/>
      <c r="M52" s="1517"/>
      <c r="N52" s="1517"/>
      <c r="O52" s="1517"/>
      <c r="P52" s="1517"/>
      <c r="Q52" s="1517"/>
      <c r="R52" s="1517"/>
      <c r="S52" s="1517"/>
      <c r="T52" s="1517"/>
    </row>
  </sheetData>
  <sheetProtection algorithmName="SHA-512" hashValue="QSJEbB5Ng05M/tCYCMeBhTDj8QsCU1/qsK2pGLQik5zZRbu0qDH7qvLW5tdzobX3mWwtCVOVd8+M1MaOci7iyA==" saltValue="3D+y77tSNTEObTh8ifDZfQ==" spinCount="100000" sheet="1" objects="1" scenarios="1"/>
  <protectedRanges>
    <protectedRange sqref="D8 D27 M8 M27" name="Диапазон1_2_2_1_9"/>
    <protectedRange sqref="D45:K50 M45:O50" name="Диапазон1_18_1_1"/>
    <protectedRange sqref="P44" name="Диапазон1_2_2_1_1_1"/>
    <protectedRange sqref="P43:Q43" name="Диапазон1_2_2_1_1_1_1"/>
  </protectedRanges>
  <mergeCells count="5">
    <mergeCell ref="D49:F49"/>
    <mergeCell ref="D50:F52"/>
    <mergeCell ref="M50:T52"/>
    <mergeCell ref="M49:T49"/>
    <mergeCell ref="P44:Q44"/>
  </mergeCells>
  <pageMargins left="0.31496062992125984" right="0.11811023622047245" top="0.35433070866141736" bottom="0" header="0.31496062992125984" footer="0.31496062992125984"/>
  <pageSetup paperSize="9" scale="67" orientation="portrait" r:id="rId1"/>
  <rowBreaks count="1" manualBreakCount="1">
    <brk id="23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  <pageSetUpPr fitToPage="1"/>
  </sheetPr>
  <dimension ref="A1:N52"/>
  <sheetViews>
    <sheetView zoomScale="90" zoomScaleNormal="90" workbookViewId="0">
      <pane xSplit="10" ySplit="9" topLeftCell="K24" activePane="bottomRight" state="frozen"/>
      <selection activeCell="R9" sqref="R9"/>
      <selection pane="topRight" activeCell="R9" sqref="R9"/>
      <selection pane="bottomLeft" activeCell="R9" sqref="R9"/>
      <selection pane="bottomRight" activeCell="K12" sqref="K12"/>
    </sheetView>
  </sheetViews>
  <sheetFormatPr defaultColWidth="9.140625" defaultRowHeight="12.75" outlineLevelCol="2" x14ac:dyDescent="0.2"/>
  <cols>
    <col min="1" max="3" width="9.140625" style="11" hidden="1" customWidth="1" outlineLevel="2"/>
    <col min="4" max="4" width="67.42578125" style="10" hidden="1" customWidth="1" outlineLevel="1" collapsed="1"/>
    <col min="5" max="8" width="14.5703125" style="10" hidden="1" customWidth="1" outlineLevel="1"/>
    <col min="9" max="9" width="2.85546875" style="10" customWidth="1" collapsed="1"/>
    <col min="10" max="10" width="63.7109375" style="10" bestFit="1" customWidth="1" collapsed="1"/>
    <col min="11" max="14" width="9.5703125" style="10" bestFit="1" customWidth="1"/>
    <col min="15" max="16384" width="9.140625" style="10"/>
  </cols>
  <sheetData>
    <row r="1" spans="1:14" ht="18" customHeight="1" x14ac:dyDescent="0.3">
      <c r="J1" s="12" t="s">
        <v>139</v>
      </c>
      <c r="K1" s="30">
        <f>'Установка скидки'!$G$11</f>
        <v>0</v>
      </c>
      <c r="L1" s="652" t="str">
        <f>IF('Установка скидки'!$M$1=FALSE,'Всп лист'!$A$7,'Всп лист'!$A$8)</f>
        <v>Цены указаны в руб. с НДС</v>
      </c>
      <c r="M1" s="639"/>
    </row>
    <row r="2" spans="1:14" ht="7.5" customHeight="1" x14ac:dyDescent="0.2"/>
    <row r="8" spans="1:14" ht="13.5" thickBot="1" x14ac:dyDescent="0.25"/>
    <row r="9" spans="1:14" ht="37.5" customHeight="1" thickBot="1" x14ac:dyDescent="0.25">
      <c r="A9" s="13"/>
      <c r="B9" s="13"/>
      <c r="C9" s="13"/>
      <c r="D9" s="1213" t="s">
        <v>138</v>
      </c>
      <c r="E9" s="692">
        <v>120</v>
      </c>
      <c r="F9" s="692">
        <v>150</v>
      </c>
      <c r="G9" s="692">
        <v>200</v>
      </c>
      <c r="H9" s="693">
        <v>250</v>
      </c>
      <c r="J9" s="42" t="s">
        <v>138</v>
      </c>
      <c r="K9" s="41">
        <v>120</v>
      </c>
      <c r="L9" s="39">
        <v>150</v>
      </c>
      <c r="M9" s="39">
        <v>200</v>
      </c>
      <c r="N9" s="40">
        <v>250</v>
      </c>
    </row>
    <row r="10" spans="1:14" s="19" customFormat="1" ht="23.25" customHeight="1" x14ac:dyDescent="0.2">
      <c r="A10" s="18" t="s">
        <v>54</v>
      </c>
      <c r="B10" s="18" t="s">
        <v>55</v>
      </c>
      <c r="C10" s="18" t="s">
        <v>56</v>
      </c>
      <c r="D10" s="1214" t="s">
        <v>348</v>
      </c>
      <c r="E10" s="925">
        <v>2383</v>
      </c>
      <c r="F10" s="925">
        <v>2378</v>
      </c>
      <c r="G10" s="925">
        <v>4257</v>
      </c>
      <c r="H10" s="926">
        <v>5175</v>
      </c>
      <c r="J10" s="43" t="s">
        <v>348</v>
      </c>
      <c r="K10" s="428">
        <f>IFERROR(IF('Установка скидки'!$M$1=FALSE,E10*(1-$K$1)/'Всп лист'!$B$2,ROUNDUP(E10*(1-$K$1)/'Всп лист'!$C$3*'Всп лист'!$B$3*'Всп лист'!$B$4,0)),"-" )</f>
        <v>2383</v>
      </c>
      <c r="L10" s="429">
        <f>IFERROR(IF('Установка скидки'!$M$1=FALSE,F10*(1-$K$1)/'Всп лист'!$B$2,ROUNDUP(F10*(1-$K$1)/'Всп лист'!$C$3*'Всп лист'!$B$3*'Всп лист'!$B$4,0)),"-" )</f>
        <v>2378</v>
      </c>
      <c r="M10" s="429">
        <f>IFERROR(IF('Установка скидки'!$M$1=FALSE,G10*(1-$K$1)/'Всп лист'!$B$2,ROUNDUP(G10*(1-$K$1)/'Всп лист'!$C$3*'Всп лист'!$B$3*'Всп лист'!$B$4,0)),"-" )</f>
        <v>4257</v>
      </c>
      <c r="N10" s="430">
        <f>IFERROR(IF('Установка скидки'!$M$1=FALSE,H10*(1-$K$1)/'Всп лист'!$B$2,ROUNDUP(H10*(1-$K$1)/'Всп лист'!$C$3*'Всп лист'!$B$3*'Всп лист'!$B$4,0)),"-" )</f>
        <v>5175</v>
      </c>
    </row>
    <row r="11" spans="1:14" s="21" customFormat="1" ht="23.25" customHeight="1" x14ac:dyDescent="0.2">
      <c r="A11" s="13" t="s">
        <v>57</v>
      </c>
      <c r="B11" s="13" t="s">
        <v>58</v>
      </c>
      <c r="C11" s="13" t="s">
        <v>59</v>
      </c>
      <c r="D11" s="1215" t="s">
        <v>587</v>
      </c>
      <c r="E11" s="927">
        <v>877</v>
      </c>
      <c r="F11" s="928">
        <v>1071</v>
      </c>
      <c r="G11" s="928">
        <v>1577</v>
      </c>
      <c r="H11" s="929">
        <v>2178</v>
      </c>
      <c r="J11" s="44" t="s">
        <v>349</v>
      </c>
      <c r="K11" s="431">
        <f>IFERROR(IF('Установка скидки'!$M$1=FALSE,E11*(1-$K$1)/'Всп лист'!$B$2,ROUNDUP(E11*(1-$K$1)/'Всп лист'!$C$3*'Всп лист'!$B$3*'Всп лист'!$B$4,0)),"-" )</f>
        <v>877</v>
      </c>
      <c r="L11" s="432">
        <f>IFERROR(IF('Установка скидки'!$M$1=FALSE,F11*(1-$K$1)/'Всп лист'!$B$2,ROUNDUP(F11*(1-$K$1)/'Всп лист'!$C$3*'Всп лист'!$B$3*'Всп лист'!$B$4,0)),"-" )</f>
        <v>1071</v>
      </c>
      <c r="M11" s="432">
        <f>IFERROR(IF('Установка скидки'!$M$1=FALSE,G11*(1-$K$1)/'Всп лист'!$B$2,ROUNDUP(G11*(1-$K$1)/'Всп лист'!$C$3*'Всп лист'!$B$3*'Всп лист'!$B$4,0)),"-" )</f>
        <v>1577</v>
      </c>
      <c r="N11" s="433">
        <f>IFERROR(IF('Установка скидки'!$M$1=FALSE,H11*(1-$K$1)/'Всп лист'!$B$2,ROUNDUP(H11*(1-$K$1)/'Всп лист'!$C$3*'Всп лист'!$B$3*'Всп лист'!$B$4,0)),"-" )</f>
        <v>2178</v>
      </c>
    </row>
    <row r="12" spans="1:14" s="21" customFormat="1" ht="23.25" customHeight="1" x14ac:dyDescent="0.2">
      <c r="A12" s="13" t="s">
        <v>60</v>
      </c>
      <c r="B12" s="13" t="s">
        <v>61</v>
      </c>
      <c r="C12" s="13" t="s">
        <v>62</v>
      </c>
      <c r="D12" s="1216" t="s">
        <v>375</v>
      </c>
      <c r="E12" s="930">
        <v>1918</v>
      </c>
      <c r="F12" s="930">
        <v>2618</v>
      </c>
      <c r="G12" s="930">
        <v>3938</v>
      </c>
      <c r="H12" s="931">
        <v>4846</v>
      </c>
      <c r="J12" s="45" t="s">
        <v>491</v>
      </c>
      <c r="K12" s="434">
        <f>IFERROR(IF('Установка скидки'!$M$1=FALSE,E12*(1-$K$1)/'Всп лист'!$B$2,ROUNDUP(E12*(1-$K$1)/'Всп лист'!$C$3*'Всп лист'!$B$3*'Всп лист'!$B$4,0)),"-" )</f>
        <v>1918</v>
      </c>
      <c r="L12" s="435">
        <f>IFERROR(IF('Установка скидки'!$M$1=FALSE,F12*(1-$K$1)/'Всп лист'!$B$2,ROUNDUP(F12*(1-$K$1)/'Всп лист'!$C$3*'Всп лист'!$B$3*'Всп лист'!$B$4,0)),"-" )</f>
        <v>2618</v>
      </c>
      <c r="M12" s="435">
        <f>IFERROR(IF('Установка скидки'!$M$1=FALSE,G12*(1-$K$1)/'Всп лист'!$B$2,ROUNDUP(G12*(1-$K$1)/'Всп лист'!$C$3*'Всп лист'!$B$3*'Всп лист'!$B$4,0)),"-" )</f>
        <v>3938</v>
      </c>
      <c r="N12" s="436">
        <f>IFERROR(IF('Установка скидки'!$M$1=FALSE,H12*(1-$K$1)/'Всп лист'!$B$2,ROUNDUP(H12*(1-$K$1)/'Всп лист'!$C$3*'Всп лист'!$B$3*'Всп лист'!$B$4,0)),"-" )</f>
        <v>4846</v>
      </c>
    </row>
    <row r="13" spans="1:14" s="21" customFormat="1" ht="23.25" customHeight="1" x14ac:dyDescent="0.2">
      <c r="A13" s="13" t="s">
        <v>63</v>
      </c>
      <c r="B13" s="13" t="s">
        <v>64</v>
      </c>
      <c r="C13" s="13" t="s">
        <v>65</v>
      </c>
      <c r="D13" s="1215" t="s">
        <v>588</v>
      </c>
      <c r="E13" s="928">
        <v>2420</v>
      </c>
      <c r="F13" s="928">
        <v>3473</v>
      </c>
      <c r="G13" s="928">
        <v>4544</v>
      </c>
      <c r="H13" s="929">
        <v>6921</v>
      </c>
      <c r="J13" s="44" t="s">
        <v>492</v>
      </c>
      <c r="K13" s="431">
        <f>IFERROR(IF('Установка скидки'!$M$1=FALSE,E13*(1-$K$1)/'Всп лист'!$B$2,ROUNDUP(E13*(1-$K$1)/'Всп лист'!$C$3*'Всп лист'!$B$3*'Всп лист'!$B$4,0)),"-" )</f>
        <v>2420</v>
      </c>
      <c r="L13" s="432">
        <f>IFERROR(IF('Установка скидки'!$M$1=FALSE,F13*(1-$K$1)/'Всп лист'!$B$2,ROUNDUP(F13*(1-$K$1)/'Всп лист'!$C$3*'Всп лист'!$B$3*'Всп лист'!$B$4,0)),"-" )</f>
        <v>3473</v>
      </c>
      <c r="M13" s="432">
        <f>IFERROR(IF('Установка скидки'!$M$1=FALSE,G13*(1-$K$1)/'Всп лист'!$B$2,ROUNDUP(G13*(1-$K$1)/'Всп лист'!$C$3*'Всп лист'!$B$3*'Всп лист'!$B$4,0)),"-" )</f>
        <v>4544</v>
      </c>
      <c r="N13" s="433">
        <f>IFERROR(IF('Установка скидки'!$M$1=FALSE,H13*(1-$K$1)/'Всп лист'!$B$2,ROUNDUP(H13*(1-$K$1)/'Всп лист'!$C$3*'Всп лист'!$B$3*'Всп лист'!$B$4,0)),"-" )</f>
        <v>6921</v>
      </c>
    </row>
    <row r="14" spans="1:14" s="21" customFormat="1" ht="23.25" customHeight="1" x14ac:dyDescent="0.2">
      <c r="A14" s="13" t="s">
        <v>66</v>
      </c>
      <c r="B14" s="13" t="s">
        <v>67</v>
      </c>
      <c r="C14" s="13" t="s">
        <v>68</v>
      </c>
      <c r="D14" s="1216" t="s">
        <v>376</v>
      </c>
      <c r="E14" s="930">
        <v>2283</v>
      </c>
      <c r="F14" s="930">
        <v>2850</v>
      </c>
      <c r="G14" s="930">
        <v>3786</v>
      </c>
      <c r="H14" s="931">
        <v>4810</v>
      </c>
      <c r="J14" s="45" t="s">
        <v>493</v>
      </c>
      <c r="K14" s="434">
        <f>IFERROR(IF('Установка скидки'!$M$1=FALSE,E14*(1-$K$1)/'Всп лист'!$B$2,ROUNDUP(E14*(1-$K$1)/'Всп лист'!$C$3*'Всп лист'!$B$3*'Всп лист'!$B$4,0)),"-" )</f>
        <v>2283</v>
      </c>
      <c r="L14" s="435">
        <f>IFERROR(IF('Установка скидки'!$M$1=FALSE,F14*(1-$K$1)/'Всп лист'!$B$2,ROUNDUP(F14*(1-$K$1)/'Всп лист'!$C$3*'Всп лист'!$B$3*'Всп лист'!$B$4,0)),"-" )</f>
        <v>2850</v>
      </c>
      <c r="M14" s="435">
        <f>IFERROR(IF('Установка скидки'!$M$1=FALSE,G14*(1-$K$1)/'Всп лист'!$B$2,ROUNDUP(G14*(1-$K$1)/'Всп лист'!$C$3*'Всп лист'!$B$3*'Всп лист'!$B$4,0)),"-" )</f>
        <v>3786</v>
      </c>
      <c r="N14" s="436">
        <f>IFERROR(IF('Установка скидки'!$M$1=FALSE,H14*(1-$K$1)/'Всп лист'!$B$2,ROUNDUP(H14*(1-$K$1)/'Всп лист'!$C$3*'Всп лист'!$B$3*'Всп лист'!$B$4,0)),"-" )</f>
        <v>4810</v>
      </c>
    </row>
    <row r="15" spans="1:14" s="21" customFormat="1" ht="23.25" customHeight="1" x14ac:dyDescent="0.2">
      <c r="A15" s="13" t="s">
        <v>69</v>
      </c>
      <c r="B15" s="13" t="s">
        <v>70</v>
      </c>
      <c r="C15" s="13" t="s">
        <v>71</v>
      </c>
      <c r="D15" s="1215" t="s">
        <v>589</v>
      </c>
      <c r="E15" s="928">
        <v>5551</v>
      </c>
      <c r="F15" s="928">
        <v>7512</v>
      </c>
      <c r="G15" s="928">
        <v>11052</v>
      </c>
      <c r="H15" s="929">
        <v>14964</v>
      </c>
      <c r="J15" s="44" t="s">
        <v>494</v>
      </c>
      <c r="K15" s="431">
        <f>IFERROR(IF('Установка скидки'!$M$1=FALSE,E15*(1-$K$1)/'Всп лист'!$B$2,ROUNDUP(E15*(1-$K$1)/'Всп лист'!$C$3*'Всп лист'!$B$3*'Всп лист'!$B$4,0)),"-" )</f>
        <v>5551</v>
      </c>
      <c r="L15" s="432">
        <f>IFERROR(IF('Установка скидки'!$M$1=FALSE,F15*(1-$K$1)/'Всп лист'!$B$2,ROUNDUP(F15*(1-$K$1)/'Всп лист'!$C$3*'Всп лист'!$B$3*'Всп лист'!$B$4,0)),"-" )</f>
        <v>7512</v>
      </c>
      <c r="M15" s="432">
        <f>IFERROR(IF('Установка скидки'!$M$1=FALSE,G15*(1-$K$1)/'Всп лист'!$B$2,ROUNDUP(G15*(1-$K$1)/'Всп лист'!$C$3*'Всп лист'!$B$3*'Всп лист'!$B$4,0)),"-" )</f>
        <v>11052</v>
      </c>
      <c r="N15" s="433">
        <f>IFERROR(IF('Установка скидки'!$M$1=FALSE,H15*(1-$K$1)/'Всп лист'!$B$2,ROUNDUP(H15*(1-$K$1)/'Всп лист'!$C$3*'Всп лист'!$B$3*'Всп лист'!$B$4,0)),"-" )</f>
        <v>14964</v>
      </c>
    </row>
    <row r="16" spans="1:14" s="21" customFormat="1" ht="23.25" customHeight="1" x14ac:dyDescent="0.2">
      <c r="A16" s="13" t="s">
        <v>72</v>
      </c>
      <c r="B16" s="13" t="s">
        <v>73</v>
      </c>
      <c r="C16" s="13" t="s">
        <v>74</v>
      </c>
      <c r="D16" s="1216" t="s">
        <v>590</v>
      </c>
      <c r="E16" s="930">
        <v>3424</v>
      </c>
      <c r="F16" s="930">
        <v>5139</v>
      </c>
      <c r="G16" s="930">
        <v>7497</v>
      </c>
      <c r="H16" s="931">
        <v>10235</v>
      </c>
      <c r="J16" s="45" t="s">
        <v>495</v>
      </c>
      <c r="K16" s="434">
        <f>IFERROR(IF('Установка скидки'!$M$1=FALSE,E16*(1-$K$1)/'Всп лист'!$B$2,ROUNDUP(E16*(1-$K$1)/'Всп лист'!$C$3*'Всп лист'!$B$3*'Всп лист'!$B$4,0)),"-" )</f>
        <v>3424</v>
      </c>
      <c r="L16" s="435">
        <f>IFERROR(IF('Установка скидки'!$M$1=FALSE,F16*(1-$K$1)/'Всп лист'!$B$2,ROUNDUP(F16*(1-$K$1)/'Всп лист'!$C$3*'Всп лист'!$B$3*'Всп лист'!$B$4,0)),"-" )</f>
        <v>5139</v>
      </c>
      <c r="M16" s="435">
        <f>IFERROR(IF('Установка скидки'!$M$1=FALSE,G16*(1-$K$1)/'Всп лист'!$B$2,ROUNDUP(G16*(1-$K$1)/'Всп лист'!$C$3*'Всп лист'!$B$3*'Всп лист'!$B$4,0)),"-" )</f>
        <v>7497</v>
      </c>
      <c r="N16" s="436">
        <f>IFERROR(IF('Установка скидки'!$M$1=FALSE,H16*(1-$K$1)/'Всп лист'!$B$2,ROUNDUP(H16*(1-$K$1)/'Всп лист'!$C$3*'Всп лист'!$B$3*'Всп лист'!$B$4,0)),"-" )</f>
        <v>10235</v>
      </c>
    </row>
    <row r="17" spans="1:14" s="21" customFormat="1" ht="23.25" customHeight="1" x14ac:dyDescent="0.2">
      <c r="A17" s="13" t="s">
        <v>75</v>
      </c>
      <c r="B17" s="13" t="s">
        <v>76</v>
      </c>
      <c r="C17" s="13" t="s">
        <v>77</v>
      </c>
      <c r="D17" s="1215" t="s">
        <v>591</v>
      </c>
      <c r="E17" s="928">
        <v>4755</v>
      </c>
      <c r="F17" s="928">
        <v>5886</v>
      </c>
      <c r="G17" s="928">
        <v>7746</v>
      </c>
      <c r="H17" s="929">
        <v>9638</v>
      </c>
      <c r="J17" s="44" t="s">
        <v>496</v>
      </c>
      <c r="K17" s="431">
        <f>IFERROR(IF('Установка скидки'!$M$1=FALSE,E17*(1-$K$1)/'Всп лист'!$B$2,ROUNDUP(E17*(1-$K$1)/'Всп лист'!$C$3*'Всп лист'!$B$3*'Всп лист'!$B$4,0)),"-" )</f>
        <v>4755</v>
      </c>
      <c r="L17" s="432">
        <f>IFERROR(IF('Установка скидки'!$M$1=FALSE,F17*(1-$K$1)/'Всп лист'!$B$2,ROUNDUP(F17*(1-$K$1)/'Всп лист'!$C$3*'Всп лист'!$B$3*'Всп лист'!$B$4,0)),"-" )</f>
        <v>5886</v>
      </c>
      <c r="M17" s="432">
        <f>IFERROR(IF('Установка скидки'!$M$1=FALSE,G17*(1-$K$1)/'Всп лист'!$B$2,ROUNDUP(G17*(1-$K$1)/'Всп лист'!$C$3*'Всп лист'!$B$3*'Всп лист'!$B$4,0)),"-" )</f>
        <v>7746</v>
      </c>
      <c r="N17" s="433">
        <f>IFERROR(IF('Установка скидки'!$M$1=FALSE,H17*(1-$K$1)/'Всп лист'!$B$2,ROUNDUP(H17*(1-$K$1)/'Всп лист'!$C$3*'Всп лист'!$B$3*'Всп лист'!$B$4,0)),"-" )</f>
        <v>9638</v>
      </c>
    </row>
    <row r="18" spans="1:14" ht="23.25" customHeight="1" x14ac:dyDescent="0.2">
      <c r="A18" s="13" t="s">
        <v>78</v>
      </c>
      <c r="B18" s="13" t="s">
        <v>79</v>
      </c>
      <c r="C18" s="13" t="s">
        <v>80</v>
      </c>
      <c r="D18" s="1216" t="s">
        <v>377</v>
      </c>
      <c r="E18" s="930">
        <v>4565</v>
      </c>
      <c r="F18" s="930">
        <v>5700</v>
      </c>
      <c r="G18" s="930">
        <v>7572</v>
      </c>
      <c r="H18" s="931">
        <v>9431</v>
      </c>
      <c r="J18" s="45" t="s">
        <v>497</v>
      </c>
      <c r="K18" s="434">
        <f>IFERROR(IF('Установка скидки'!$M$1=FALSE,E18*(1-$K$1)/'Всп лист'!$B$2,ROUNDUP(E18*(1-$K$1)/'Всп лист'!$C$3*'Всп лист'!$B$3*'Всп лист'!$B$4,0)),"-" )</f>
        <v>4565</v>
      </c>
      <c r="L18" s="435">
        <f>IFERROR(IF('Установка скидки'!$M$1=FALSE,F18*(1-$K$1)/'Всп лист'!$B$2,ROUNDUP(F18*(1-$K$1)/'Всп лист'!$C$3*'Всп лист'!$B$3*'Всп лист'!$B$4,0)),"-" )</f>
        <v>5700</v>
      </c>
      <c r="M18" s="435">
        <f>IFERROR(IF('Установка скидки'!$M$1=FALSE,G18*(1-$K$1)/'Всп лист'!$B$2,ROUNDUP(G18*(1-$K$1)/'Всп лист'!$C$3*'Всп лист'!$B$3*'Всп лист'!$B$4,0)),"-" )</f>
        <v>7572</v>
      </c>
      <c r="N18" s="436">
        <f>IFERROR(IF('Установка скидки'!$M$1=FALSE,H18*(1-$K$1)/'Всп лист'!$B$2,ROUNDUP(H18*(1-$K$1)/'Всп лист'!$C$3*'Всп лист'!$B$3*'Всп лист'!$B$4,0)),"-" )</f>
        <v>9431</v>
      </c>
    </row>
    <row r="19" spans="1:14" ht="23.25" customHeight="1" x14ac:dyDescent="0.2">
      <c r="A19" s="13" t="s">
        <v>81</v>
      </c>
      <c r="B19" s="13" t="s">
        <v>82</v>
      </c>
      <c r="C19" s="13" t="s">
        <v>83</v>
      </c>
      <c r="D19" s="1215" t="s">
        <v>378</v>
      </c>
      <c r="E19" s="928">
        <v>1455</v>
      </c>
      <c r="F19" s="928">
        <v>1787</v>
      </c>
      <c r="G19" s="928">
        <v>2337</v>
      </c>
      <c r="H19" s="929">
        <v>2887</v>
      </c>
      <c r="J19" s="44" t="s">
        <v>498</v>
      </c>
      <c r="K19" s="431">
        <f>IFERROR(IF('Установка скидки'!$M$1=FALSE,E19*(1-$K$1)/'Всп лист'!$B$2,ROUNDUP(E19*(1-$K$1)/'Всп лист'!$C$3*'Всп лист'!$B$3*'Всп лист'!$B$4,0)),"-" )</f>
        <v>1455</v>
      </c>
      <c r="L19" s="432">
        <f>IFERROR(IF('Установка скидки'!$M$1=FALSE,F19*(1-$K$1)/'Всп лист'!$B$2,ROUNDUP(F19*(1-$K$1)/'Всп лист'!$C$3*'Всп лист'!$B$3*'Всп лист'!$B$4,0)),"-" )</f>
        <v>1787</v>
      </c>
      <c r="M19" s="432">
        <f>IFERROR(IF('Установка скидки'!$M$1=FALSE,G19*(1-$K$1)/'Всп лист'!$B$2,ROUNDUP(G19*(1-$K$1)/'Всп лист'!$C$3*'Всп лист'!$B$3*'Всп лист'!$B$4,0)),"-" )</f>
        <v>2337</v>
      </c>
      <c r="N19" s="433">
        <f>IFERROR(IF('Установка скидки'!$M$1=FALSE,H19*(1-$K$1)/'Всп лист'!$B$2,ROUNDUP(H19*(1-$K$1)/'Всп лист'!$C$3*'Всп лист'!$B$3*'Всп лист'!$B$4,0)),"-" )</f>
        <v>2887</v>
      </c>
    </row>
    <row r="20" spans="1:14" ht="23.25" customHeight="1" x14ac:dyDescent="0.2">
      <c r="A20" s="13" t="s">
        <v>84</v>
      </c>
      <c r="B20" s="13" t="s">
        <v>85</v>
      </c>
      <c r="C20" s="13" t="s">
        <v>86</v>
      </c>
      <c r="D20" s="1216" t="s">
        <v>592</v>
      </c>
      <c r="E20" s="930">
        <v>2563</v>
      </c>
      <c r="F20" s="930">
        <v>3174</v>
      </c>
      <c r="G20" s="930">
        <v>4190</v>
      </c>
      <c r="H20" s="931">
        <v>5199</v>
      </c>
      <c r="J20" s="45" t="s">
        <v>499</v>
      </c>
      <c r="K20" s="434">
        <f>IFERROR(IF('Установка скидки'!$M$1=FALSE,E20*(1-$K$1)/'Всп лист'!$B$2,ROUNDUP(E20*(1-$K$1)/'Всп лист'!$C$3*'Всп лист'!$B$3*'Всп лист'!$B$4,0)),"-" )</f>
        <v>2563</v>
      </c>
      <c r="L20" s="435">
        <f>IFERROR(IF('Установка скидки'!$M$1=FALSE,F20*(1-$K$1)/'Всп лист'!$B$2,ROUNDUP(F20*(1-$K$1)/'Всп лист'!$C$3*'Всп лист'!$B$3*'Всп лист'!$B$4,0)),"-" )</f>
        <v>3174</v>
      </c>
      <c r="M20" s="435">
        <f>IFERROR(IF('Установка скидки'!$M$1=FALSE,G20*(1-$K$1)/'Всп лист'!$B$2,ROUNDUP(G20*(1-$K$1)/'Всп лист'!$C$3*'Всп лист'!$B$3*'Всп лист'!$B$4,0)),"-" )</f>
        <v>4190</v>
      </c>
      <c r="N20" s="436">
        <f>IFERROR(IF('Установка скидки'!$M$1=FALSE,H20*(1-$K$1)/'Всп лист'!$B$2,ROUNDUP(H20*(1-$K$1)/'Всп лист'!$C$3*'Всп лист'!$B$3*'Всп лист'!$B$4,0)),"-" )</f>
        <v>5199</v>
      </c>
    </row>
    <row r="21" spans="1:14" ht="23.25" customHeight="1" x14ac:dyDescent="0.2">
      <c r="A21" s="13" t="s">
        <v>87</v>
      </c>
      <c r="B21" s="13" t="s">
        <v>88</v>
      </c>
      <c r="C21" s="13" t="s">
        <v>89</v>
      </c>
      <c r="D21" s="1215" t="s">
        <v>379</v>
      </c>
      <c r="E21" s="928">
        <v>1598</v>
      </c>
      <c r="F21" s="928">
        <v>1932</v>
      </c>
      <c r="G21" s="928">
        <v>3105</v>
      </c>
      <c r="H21" s="929">
        <v>4724</v>
      </c>
      <c r="J21" s="44" t="s">
        <v>500</v>
      </c>
      <c r="K21" s="431">
        <f>IFERROR(IF('Установка скидки'!$M$1=FALSE,E21*(1-$K$1)/'Всп лист'!$B$2,ROUNDUP(E21*(1-$K$1)/'Всп лист'!$C$3*'Всп лист'!$B$3*'Всп лист'!$B$4,0)),"-" )</f>
        <v>1598</v>
      </c>
      <c r="L21" s="432">
        <f>IFERROR(IF('Установка скидки'!$M$1=FALSE,F21*(1-$K$1)/'Всп лист'!$B$2,ROUNDUP(F21*(1-$K$1)/'Всп лист'!$C$3*'Всп лист'!$B$3*'Всп лист'!$B$4,0)),"-" )</f>
        <v>1932</v>
      </c>
      <c r="M21" s="432">
        <f>IFERROR(IF('Установка скидки'!$M$1=FALSE,G21*(1-$K$1)/'Всп лист'!$B$2,ROUNDUP(G21*(1-$K$1)/'Всп лист'!$C$3*'Всп лист'!$B$3*'Всп лист'!$B$4,0)),"-" )</f>
        <v>3105</v>
      </c>
      <c r="N21" s="433">
        <f>IFERROR(IF('Установка скидки'!$M$1=FALSE,H21*(1-$K$1)/'Всп лист'!$B$2,ROUNDUP(H21*(1-$K$1)/'Всп лист'!$C$3*'Всп лист'!$B$3*'Всп лист'!$B$4,0)),"-" )</f>
        <v>4724</v>
      </c>
    </row>
    <row r="22" spans="1:14" ht="23.25" customHeight="1" x14ac:dyDescent="0.2">
      <c r="A22" s="13" t="s">
        <v>90</v>
      </c>
      <c r="B22" s="13" t="s">
        <v>91</v>
      </c>
      <c r="C22" s="13" t="s">
        <v>92</v>
      </c>
      <c r="D22" s="1216" t="s">
        <v>361</v>
      </c>
      <c r="E22" s="932">
        <v>629</v>
      </c>
      <c r="F22" s="932">
        <v>761</v>
      </c>
      <c r="G22" s="932">
        <v>978</v>
      </c>
      <c r="H22" s="931">
        <v>1261</v>
      </c>
      <c r="J22" s="45" t="s">
        <v>361</v>
      </c>
      <c r="K22" s="434">
        <f>IFERROR(IF('Установка скидки'!$M$1=FALSE,E22*(1-$K$1)/'Всп лист'!$B$2,ROUNDUP(E22*(1-$K$1)/'Всп лист'!$C$3*'Всп лист'!$B$3*'Всп лист'!$B$4,0)),"-" )</f>
        <v>629</v>
      </c>
      <c r="L22" s="435">
        <f>IFERROR(IF('Установка скидки'!$M$1=FALSE,F22*(1-$K$1)/'Всп лист'!$B$2,ROUNDUP(F22*(1-$K$1)/'Всп лист'!$C$3*'Всп лист'!$B$3*'Всп лист'!$B$4,0)),"-" )</f>
        <v>761</v>
      </c>
      <c r="M22" s="435">
        <f>IFERROR(IF('Установка скидки'!$M$1=FALSE,G22*(1-$K$1)/'Всп лист'!$B$2,ROUNDUP(G22*(1-$K$1)/'Всп лист'!$C$3*'Всп лист'!$B$3*'Всп лист'!$B$4,0)),"-" )</f>
        <v>978</v>
      </c>
      <c r="N22" s="436">
        <f>IFERROR(IF('Установка скидки'!$M$1=FALSE,H22*(1-$K$1)/'Всп лист'!$B$2,ROUNDUP(H22*(1-$K$1)/'Всп лист'!$C$3*'Всп лист'!$B$3*'Всп лист'!$B$4,0)),"-" )</f>
        <v>1261</v>
      </c>
    </row>
    <row r="23" spans="1:14" ht="23.25" customHeight="1" thickBot="1" x14ac:dyDescent="0.25">
      <c r="A23" s="13" t="s">
        <v>93</v>
      </c>
      <c r="B23" s="13" t="s">
        <v>94</v>
      </c>
      <c r="C23" s="13" t="s">
        <v>95</v>
      </c>
      <c r="D23" s="1217" t="s">
        <v>362</v>
      </c>
      <c r="E23" s="933">
        <v>1318</v>
      </c>
      <c r="F23" s="933">
        <v>1547</v>
      </c>
      <c r="G23" s="933">
        <v>1986</v>
      </c>
      <c r="H23" s="934">
        <v>2483</v>
      </c>
      <c r="J23" s="46" t="s">
        <v>501</v>
      </c>
      <c r="K23" s="440">
        <f>IFERROR(IF('Установка скидки'!$M$1=FALSE,E23*(1-$K$1)/'Всп лист'!$B$2,ROUNDUP(E23*(1-$K$1)/'Всп лист'!$C$3*'Всп лист'!$B$3*'Всп лист'!$B$4,0)),"-" )</f>
        <v>1318</v>
      </c>
      <c r="L23" s="441">
        <f>IFERROR(IF('Установка скидки'!$M$1=FALSE,F23*(1-$K$1)/'Всп лист'!$B$2,ROUNDUP(F23*(1-$K$1)/'Всп лист'!$C$3*'Всп лист'!$B$3*'Всп лист'!$B$4,0)),"-" )</f>
        <v>1547</v>
      </c>
      <c r="M23" s="441">
        <f>IFERROR(IF('Установка скидки'!$M$1=FALSE,G23*(1-$K$1)/'Всп лист'!$B$2,ROUNDUP(G23*(1-$K$1)/'Всп лист'!$C$3*'Всп лист'!$B$3*'Всп лист'!$B$4,0)),"-" )</f>
        <v>1986</v>
      </c>
      <c r="N23" s="442">
        <f>IFERROR(IF('Установка скидки'!$M$1=FALSE,H23*(1-$K$1)/'Всп лист'!$B$2,ROUNDUP(H23*(1-$K$1)/'Всп лист'!$C$3*'Всп лист'!$B$3*'Всп лист'!$B$4,0)),"-" )</f>
        <v>2483</v>
      </c>
    </row>
    <row r="26" spans="1:14" ht="13.5" thickBot="1" x14ac:dyDescent="0.25"/>
    <row r="27" spans="1:14" ht="33" customHeight="1" thickBot="1" x14ac:dyDescent="0.25">
      <c r="A27" s="13"/>
      <c r="B27" s="13"/>
      <c r="C27" s="13"/>
      <c r="D27" s="1213" t="s">
        <v>138</v>
      </c>
      <c r="E27" s="1218" t="s">
        <v>36</v>
      </c>
      <c r="F27" s="1218" t="s">
        <v>38</v>
      </c>
      <c r="G27" s="1218" t="s">
        <v>40</v>
      </c>
      <c r="H27" s="1219" t="s">
        <v>41</v>
      </c>
      <c r="J27" s="42" t="s">
        <v>138</v>
      </c>
      <c r="K27" s="41" t="s">
        <v>36</v>
      </c>
      <c r="L27" s="39" t="s">
        <v>38</v>
      </c>
      <c r="M27" s="39" t="s">
        <v>40</v>
      </c>
      <c r="N27" s="40" t="s">
        <v>41</v>
      </c>
    </row>
    <row r="28" spans="1:14" ht="23.25" customHeight="1" x14ac:dyDescent="0.2">
      <c r="A28" s="13" t="s">
        <v>96</v>
      </c>
      <c r="B28" s="13" t="s">
        <v>97</v>
      </c>
      <c r="C28" s="13" t="s">
        <v>98</v>
      </c>
      <c r="D28" s="1216" t="s">
        <v>380</v>
      </c>
      <c r="E28" s="930">
        <v>4021</v>
      </c>
      <c r="F28" s="930">
        <v>4363</v>
      </c>
      <c r="G28" s="930">
        <v>5480</v>
      </c>
      <c r="H28" s="931">
        <v>7863</v>
      </c>
      <c r="J28" s="43" t="s">
        <v>482</v>
      </c>
      <c r="K28" s="428">
        <f>IFERROR(IF('Установка скидки'!$M$1=FALSE,E28*(1-$K$1)/'Всп лист'!$B$2,ROUNDUP(E28*(1-$K$1)/'Всп лист'!$C$3*'Всп лист'!$B$3*'Всп лист'!$B$4,0)),"-" )</f>
        <v>4021</v>
      </c>
      <c r="L28" s="429">
        <f>IFERROR(IF('Установка скидки'!$M$1=FALSE,F28*(1-$K$1)/'Всп лист'!$B$2,ROUNDUP(F28*(1-$K$1)/'Всп лист'!$C$3*'Всп лист'!$B$3*'Всп лист'!$B$4,0)),"-" )</f>
        <v>4363</v>
      </c>
      <c r="M28" s="429">
        <f>IFERROR(IF('Установка скидки'!$M$1=FALSE,G28*(1-$K$1)/'Всп лист'!$B$2,ROUNDUP(G28*(1-$K$1)/'Всп лист'!$C$3*'Всп лист'!$B$3*'Всп лист'!$B$4,0)),"-" )</f>
        <v>5480</v>
      </c>
      <c r="N28" s="430">
        <f>IFERROR(IF('Установка скидки'!$M$1=FALSE,H28*(1-$K$1)/'Всп лист'!$B$2,ROUNDUP(H28*(1-$K$1)/'Всп лист'!$C$3*'Всп лист'!$B$3*'Всп лист'!$B$4,0)),"-" )</f>
        <v>7863</v>
      </c>
    </row>
    <row r="29" spans="1:14" ht="23.25" customHeight="1" x14ac:dyDescent="0.2">
      <c r="A29" s="10" t="s">
        <v>99</v>
      </c>
      <c r="B29" s="10" t="s">
        <v>100</v>
      </c>
      <c r="C29" s="10" t="s">
        <v>101</v>
      </c>
      <c r="D29" s="1215" t="s">
        <v>381</v>
      </c>
      <c r="E29" s="928">
        <v>5947</v>
      </c>
      <c r="F29" s="928">
        <v>7198</v>
      </c>
      <c r="G29" s="928">
        <v>9289</v>
      </c>
      <c r="H29" s="929">
        <v>12085</v>
      </c>
      <c r="J29" s="44" t="s">
        <v>483</v>
      </c>
      <c r="K29" s="431">
        <f>IFERROR(IF('Установка скидки'!$M$1=FALSE,E29*(1-$K$1)/'Всп лист'!$B$2,ROUNDUP(E29*(1-$K$1)/'Всп лист'!$C$3*'Всп лист'!$B$3*'Всп лист'!$B$4,0)),"-" )</f>
        <v>5947</v>
      </c>
      <c r="L29" s="432">
        <f>IFERROR(IF('Установка скидки'!$M$1=FALSE,F29*(1-$K$1)/'Всп лист'!$B$2,ROUNDUP(F29*(1-$K$1)/'Всп лист'!$C$3*'Всп лист'!$B$3*'Всп лист'!$B$4,0)),"-" )</f>
        <v>7198</v>
      </c>
      <c r="M29" s="432">
        <f>IFERROR(IF('Установка скидки'!$M$1=FALSE,G29*(1-$K$1)/'Всп лист'!$B$2,ROUNDUP(G29*(1-$K$1)/'Всп лист'!$C$3*'Всп лист'!$B$3*'Всп лист'!$B$4,0)),"-" )</f>
        <v>9289</v>
      </c>
      <c r="N29" s="433">
        <f>IFERROR(IF('Установка скидки'!$M$1=FALSE,H29*(1-$K$1)/'Всп лист'!$B$2,ROUNDUP(H29*(1-$K$1)/'Всп лист'!$C$3*'Всп лист'!$B$3*'Всп лист'!$B$4,0)),"-" )</f>
        <v>12085</v>
      </c>
    </row>
    <row r="30" spans="1:14" ht="23.25" customHeight="1" x14ac:dyDescent="0.2">
      <c r="A30" s="13" t="s">
        <v>102</v>
      </c>
      <c r="B30" s="13" t="s">
        <v>103</v>
      </c>
      <c r="C30" s="13" t="s">
        <v>104</v>
      </c>
      <c r="D30" s="1216" t="s">
        <v>382</v>
      </c>
      <c r="E30" s="930">
        <v>8084</v>
      </c>
      <c r="F30" s="930">
        <v>9515</v>
      </c>
      <c r="G30" s="930">
        <v>13598</v>
      </c>
      <c r="H30" s="931">
        <v>17215</v>
      </c>
      <c r="J30" s="45" t="s">
        <v>484</v>
      </c>
      <c r="K30" s="434">
        <f>IFERROR(IF('Установка скидки'!$M$1=FALSE,E30*(1-$K$1)/'Всп лист'!$B$2,ROUNDUP(E30*(1-$K$1)/'Всп лист'!$C$3*'Всп лист'!$B$3*'Всп лист'!$B$4,0)),"-" )</f>
        <v>8084</v>
      </c>
      <c r="L30" s="435">
        <f>IFERROR(IF('Установка скидки'!$M$1=FALSE,F30*(1-$K$1)/'Всп лист'!$B$2,ROUNDUP(F30*(1-$K$1)/'Всп лист'!$C$3*'Всп лист'!$B$3*'Всп лист'!$B$4,0)),"-" )</f>
        <v>9515</v>
      </c>
      <c r="M30" s="435">
        <f>IFERROR(IF('Установка скидки'!$M$1=FALSE,G30*(1-$K$1)/'Всп лист'!$B$2,ROUNDUP(G30*(1-$K$1)/'Всп лист'!$C$3*'Всп лист'!$B$3*'Всп лист'!$B$4,0)),"-" )</f>
        <v>13598</v>
      </c>
      <c r="N30" s="436">
        <f>IFERROR(IF('Установка скидки'!$M$1=FALSE,H30*(1-$K$1)/'Всп лист'!$B$2,ROUNDUP(H30*(1-$K$1)/'Всп лист'!$C$3*'Всп лист'!$B$3*'Всп лист'!$B$4,0)),"-" )</f>
        <v>17215</v>
      </c>
    </row>
    <row r="31" spans="1:14" ht="23.25" customHeight="1" x14ac:dyDescent="0.2">
      <c r="A31" s="13" t="s">
        <v>105</v>
      </c>
      <c r="B31" s="13" t="s">
        <v>106</v>
      </c>
      <c r="C31" s="13" t="s">
        <v>107</v>
      </c>
      <c r="D31" s="1215" t="s">
        <v>383</v>
      </c>
      <c r="E31" s="928">
        <v>3986</v>
      </c>
      <c r="F31" s="928">
        <v>4660</v>
      </c>
      <c r="G31" s="928">
        <v>6122</v>
      </c>
      <c r="H31" s="929">
        <v>9327</v>
      </c>
      <c r="J31" s="44" t="s">
        <v>383</v>
      </c>
      <c r="K31" s="431">
        <f>IFERROR(IF('Установка скидки'!$M$1=FALSE,E31*(1-$K$1)/'Всп лист'!$B$2,ROUNDUP(E31*(1-$K$1)/'Всп лист'!$C$3*'Всп лист'!$B$3*'Всп лист'!$B$4,0)),"-" )</f>
        <v>3986</v>
      </c>
      <c r="L31" s="432">
        <f>IFERROR(IF('Установка скидки'!$M$1=FALSE,F31*(1-$K$1)/'Всп лист'!$B$2,ROUNDUP(F31*(1-$K$1)/'Всп лист'!$C$3*'Всп лист'!$B$3*'Всп лист'!$B$4,0)),"-" )</f>
        <v>4660</v>
      </c>
      <c r="M31" s="432">
        <f>IFERROR(IF('Установка скидки'!$M$1=FALSE,G31*(1-$K$1)/'Всп лист'!$B$2,ROUNDUP(G31*(1-$K$1)/'Всп лист'!$C$3*'Всп лист'!$B$3*'Всп лист'!$B$4,0)),"-" )</f>
        <v>6122</v>
      </c>
      <c r="N31" s="433">
        <f>IFERROR(IF('Установка скидки'!$M$1=FALSE,H31*(1-$K$1)/'Всп лист'!$B$2,ROUNDUP(H31*(1-$K$1)/'Всп лист'!$C$3*'Всп лист'!$B$3*'Всп лист'!$B$4,0)),"-" )</f>
        <v>9327</v>
      </c>
    </row>
    <row r="32" spans="1:14" ht="23.25" customHeight="1" x14ac:dyDescent="0.2">
      <c r="A32" s="13" t="s">
        <v>108</v>
      </c>
      <c r="B32" s="13" t="s">
        <v>109</v>
      </c>
      <c r="C32" s="13" t="s">
        <v>110</v>
      </c>
      <c r="D32" s="1216" t="s">
        <v>384</v>
      </c>
      <c r="E32" s="930">
        <v>5326</v>
      </c>
      <c r="F32" s="930">
        <v>6832</v>
      </c>
      <c r="G32" s="930">
        <v>8541</v>
      </c>
      <c r="H32" s="931">
        <v>10277</v>
      </c>
      <c r="J32" s="45" t="s">
        <v>485</v>
      </c>
      <c r="K32" s="434">
        <f>IFERROR(IF('Установка скидки'!$M$1=FALSE,E32*(1-$K$1)/'Всп лист'!$B$2,ROUNDUP(E32*(1-$K$1)/'Всп лист'!$C$3*'Всп лист'!$B$3*'Всп лист'!$B$4,0)),"-" )</f>
        <v>5326</v>
      </c>
      <c r="L32" s="435">
        <f>IFERROR(IF('Установка скидки'!$M$1=FALSE,F32*(1-$K$1)/'Всп лист'!$B$2,ROUNDUP(F32*(1-$K$1)/'Всп лист'!$C$3*'Всп лист'!$B$3*'Всп лист'!$B$4,0)),"-" )</f>
        <v>6832</v>
      </c>
      <c r="M32" s="435">
        <f>IFERROR(IF('Установка скидки'!$M$1=FALSE,G32*(1-$K$1)/'Всп лист'!$B$2,ROUNDUP(G32*(1-$K$1)/'Всп лист'!$C$3*'Всп лист'!$B$3*'Всп лист'!$B$4,0)),"-" )</f>
        <v>8541</v>
      </c>
      <c r="N32" s="436">
        <f>IFERROR(IF('Установка скидки'!$M$1=FALSE,H32*(1-$K$1)/'Всп лист'!$B$2,ROUNDUP(H32*(1-$K$1)/'Всп лист'!$C$3*'Всп лист'!$B$3*'Всп лист'!$B$4,0)),"-" )</f>
        <v>10277</v>
      </c>
    </row>
    <row r="33" spans="1:14" ht="23.25" customHeight="1" x14ac:dyDescent="0.2">
      <c r="A33" s="13" t="s">
        <v>111</v>
      </c>
      <c r="B33" s="13" t="s">
        <v>112</v>
      </c>
      <c r="C33" s="13" t="s">
        <v>113</v>
      </c>
      <c r="D33" s="1215" t="s">
        <v>385</v>
      </c>
      <c r="E33" s="928">
        <v>21664</v>
      </c>
      <c r="F33" s="928">
        <v>27465</v>
      </c>
      <c r="G33" s="928">
        <v>41067</v>
      </c>
      <c r="H33" s="929">
        <v>53561</v>
      </c>
      <c r="J33" s="44" t="s">
        <v>385</v>
      </c>
      <c r="K33" s="431">
        <f>IFERROR(IF('Установка скидки'!$M$1=FALSE,E33*(1-$K$1)/'Всп лист'!$B$2,ROUNDUP(E33*(1-$K$1)/'Всп лист'!$C$3*'Всп лист'!$B$3*'Всп лист'!$B$4,0)),"-" )</f>
        <v>21664</v>
      </c>
      <c r="L33" s="432">
        <f>IFERROR(IF('Установка скидки'!$M$1=FALSE,F33*(1-$K$1)/'Всп лист'!$B$2,ROUNDUP(F33*(1-$K$1)/'Всп лист'!$C$3*'Всп лист'!$B$3*'Всп лист'!$B$4,0)),"-" )</f>
        <v>27465</v>
      </c>
      <c r="M33" s="432">
        <f>IFERROR(IF('Установка скидки'!$M$1=FALSE,G33*(1-$K$1)/'Всп лист'!$B$2,ROUNDUP(G33*(1-$K$1)/'Всп лист'!$C$3*'Всп лист'!$B$3*'Всп лист'!$B$4,0)),"-" )</f>
        <v>41067</v>
      </c>
      <c r="N33" s="433">
        <f>IFERROR(IF('Установка скидки'!$M$1=FALSE,H33*(1-$K$1)/'Всп лист'!$B$2,ROUNDUP(H33*(1-$K$1)/'Всп лист'!$C$3*'Всп лист'!$B$3*'Всп лист'!$B$4,0)),"-" )</f>
        <v>53561</v>
      </c>
    </row>
    <row r="34" spans="1:14" ht="23.25" customHeight="1" x14ac:dyDescent="0.2">
      <c r="A34" s="13" t="s">
        <v>114</v>
      </c>
      <c r="B34" s="13" t="s">
        <v>115</v>
      </c>
      <c r="C34" s="13" t="s">
        <v>116</v>
      </c>
      <c r="D34" s="1216" t="s">
        <v>386</v>
      </c>
      <c r="E34" s="930">
        <v>10431</v>
      </c>
      <c r="F34" s="930">
        <v>12919</v>
      </c>
      <c r="G34" s="930">
        <v>17958</v>
      </c>
      <c r="H34" s="931">
        <v>23772</v>
      </c>
      <c r="J34" s="45" t="s">
        <v>386</v>
      </c>
      <c r="K34" s="434">
        <f>IFERROR(IF('Установка скидки'!$M$1=FALSE,E34*(1-$K$1)/'Всп лист'!$B$2,ROUNDUP(E34*(1-$K$1)/'Всп лист'!$C$3*'Всп лист'!$B$3*'Всп лист'!$B$4,0)),"-" )</f>
        <v>10431</v>
      </c>
      <c r="L34" s="435">
        <f>IFERROR(IF('Установка скидки'!$M$1=FALSE,F34*(1-$K$1)/'Всп лист'!$B$2,ROUNDUP(F34*(1-$K$1)/'Всп лист'!$C$3*'Всп лист'!$B$3*'Всп лист'!$B$4,0)),"-" )</f>
        <v>12919</v>
      </c>
      <c r="M34" s="435">
        <f>IFERROR(IF('Установка скидки'!$M$1=FALSE,G34*(1-$K$1)/'Всп лист'!$B$2,ROUNDUP(G34*(1-$K$1)/'Всп лист'!$C$3*'Всп лист'!$B$3*'Всп лист'!$B$4,0)),"-" )</f>
        <v>17958</v>
      </c>
      <c r="N34" s="436">
        <f>IFERROR(IF('Установка скидки'!$M$1=FALSE,H34*(1-$K$1)/'Всп лист'!$B$2,ROUNDUP(H34*(1-$K$1)/'Всп лист'!$C$3*'Всп лист'!$B$3*'Всп лист'!$B$4,0)),"-" )</f>
        <v>23772</v>
      </c>
    </row>
    <row r="35" spans="1:14" ht="23.25" customHeight="1" x14ac:dyDescent="0.2">
      <c r="A35" s="13" t="s">
        <v>129</v>
      </c>
      <c r="B35" s="13" t="s">
        <v>130</v>
      </c>
      <c r="C35" s="13" t="s">
        <v>131</v>
      </c>
      <c r="D35" s="1215" t="s">
        <v>387</v>
      </c>
      <c r="E35" s="928">
        <v>8610</v>
      </c>
      <c r="F35" s="928">
        <v>9759</v>
      </c>
      <c r="G35" s="928">
        <v>12385</v>
      </c>
      <c r="H35" s="929">
        <v>15061</v>
      </c>
      <c r="J35" s="44" t="s">
        <v>486</v>
      </c>
      <c r="K35" s="431">
        <f>IFERROR(IF('Установка скидки'!$M$1=FALSE,E35*(1-$K$1)/'Всп лист'!$B$2,ROUNDUP(E35*(1-$K$1)/'Всп лист'!$C$3*'Всп лист'!$B$3*'Всп лист'!$B$4,0)),"-" )</f>
        <v>8610</v>
      </c>
      <c r="L35" s="432">
        <f>IFERROR(IF('Установка скидки'!$M$1=FALSE,F35*(1-$K$1)/'Всп лист'!$B$2,ROUNDUP(F35*(1-$K$1)/'Всп лист'!$C$3*'Всп лист'!$B$3*'Всп лист'!$B$4,0)),"-" )</f>
        <v>9759</v>
      </c>
      <c r="M35" s="432">
        <f>IFERROR(IF('Установка скидки'!$M$1=FALSE,G35*(1-$K$1)/'Всп лист'!$B$2,ROUNDUP(G35*(1-$K$1)/'Всп лист'!$C$3*'Всп лист'!$B$3*'Всп лист'!$B$4,0)),"-" )</f>
        <v>12385</v>
      </c>
      <c r="N35" s="433">
        <f>IFERROR(IF('Установка скидки'!$M$1=FALSE,H35*(1-$K$1)/'Всп лист'!$B$2,ROUNDUP(H35*(1-$K$1)/'Всп лист'!$C$3*'Всп лист'!$B$3*'Всп лист'!$B$4,0)),"-" )</f>
        <v>15061</v>
      </c>
    </row>
    <row r="36" spans="1:14" ht="23.25" customHeight="1" x14ac:dyDescent="0.2">
      <c r="A36" s="13" t="s">
        <v>117</v>
      </c>
      <c r="B36" s="13" t="s">
        <v>118</v>
      </c>
      <c r="C36" s="13" t="s">
        <v>119</v>
      </c>
      <c r="D36" s="1216" t="s">
        <v>388</v>
      </c>
      <c r="E36" s="930">
        <v>10250</v>
      </c>
      <c r="F36" s="930">
        <v>12199</v>
      </c>
      <c r="G36" s="930">
        <v>15481</v>
      </c>
      <c r="H36" s="931">
        <v>18826</v>
      </c>
      <c r="J36" s="45" t="s">
        <v>487</v>
      </c>
      <c r="K36" s="434">
        <f>IFERROR(IF('Установка скидки'!$M$1=FALSE,E36*(1-$K$1)/'Всп лист'!$B$2,ROUNDUP(E36*(1-$K$1)/'Всп лист'!$C$3*'Всп лист'!$B$3*'Всп лист'!$B$4,0)),"-" )</f>
        <v>10250</v>
      </c>
      <c r="L36" s="435">
        <f>IFERROR(IF('Установка скидки'!$M$1=FALSE,F36*(1-$K$1)/'Всп лист'!$B$2,ROUNDUP(F36*(1-$K$1)/'Всп лист'!$C$3*'Всп лист'!$B$3*'Всп лист'!$B$4,0)),"-" )</f>
        <v>12199</v>
      </c>
      <c r="M36" s="435">
        <f>IFERROR(IF('Установка скидки'!$M$1=FALSE,G36*(1-$K$1)/'Всп лист'!$B$2,ROUNDUP(G36*(1-$K$1)/'Всп лист'!$C$3*'Всп лист'!$B$3*'Всп лист'!$B$4,0)),"-" )</f>
        <v>15481</v>
      </c>
      <c r="N36" s="436">
        <f>IFERROR(IF('Установка скидки'!$M$1=FALSE,H36*(1-$K$1)/'Всп лист'!$B$2,ROUNDUP(H36*(1-$K$1)/'Всп лист'!$C$3*'Всп лист'!$B$3*'Всп лист'!$B$4,0)),"-" )</f>
        <v>18826</v>
      </c>
    </row>
    <row r="37" spans="1:14" ht="23.25" customHeight="1" x14ac:dyDescent="0.2">
      <c r="A37" s="13" t="s">
        <v>120</v>
      </c>
      <c r="B37" s="13" t="s">
        <v>121</v>
      </c>
      <c r="C37" s="13" t="s">
        <v>122</v>
      </c>
      <c r="D37" s="1215" t="s">
        <v>389</v>
      </c>
      <c r="E37" s="928">
        <v>5751</v>
      </c>
      <c r="F37" s="928">
        <v>6816</v>
      </c>
      <c r="G37" s="928">
        <v>8657</v>
      </c>
      <c r="H37" s="929">
        <v>10516</v>
      </c>
      <c r="J37" s="44" t="s">
        <v>488</v>
      </c>
      <c r="K37" s="431">
        <f>IFERROR(IF('Установка скидки'!$M$1=FALSE,E37*(1-$K$1)/'Всп лист'!$B$2,ROUNDUP(E37*(1-$K$1)/'Всп лист'!$C$3*'Всп лист'!$B$3*'Всп лист'!$B$4,0)),"-" )</f>
        <v>5751</v>
      </c>
      <c r="L37" s="432">
        <f>IFERROR(IF('Установка скидки'!$M$1=FALSE,F37*(1-$K$1)/'Всп лист'!$B$2,ROUNDUP(F37*(1-$K$1)/'Всп лист'!$C$3*'Всп лист'!$B$3*'Всп лист'!$B$4,0)),"-" )</f>
        <v>6816</v>
      </c>
      <c r="M37" s="432">
        <f>IFERROR(IF('Установка скидки'!$M$1=FALSE,G37*(1-$K$1)/'Всп лист'!$B$2,ROUNDUP(G37*(1-$K$1)/'Всп лист'!$C$3*'Всп лист'!$B$3*'Всп лист'!$B$4,0)),"-" )</f>
        <v>8657</v>
      </c>
      <c r="N37" s="433">
        <f>IFERROR(IF('Установка скидки'!$M$1=FALSE,H37*(1-$K$1)/'Всп лист'!$B$2,ROUNDUP(H37*(1-$K$1)/'Всп лист'!$C$3*'Всп лист'!$B$3*'Всп лист'!$B$4,0)),"-" )</f>
        <v>10516</v>
      </c>
    </row>
    <row r="38" spans="1:14" ht="23.25" customHeight="1" x14ac:dyDescent="0.2">
      <c r="A38" s="13" t="s">
        <v>123</v>
      </c>
      <c r="B38" s="13" t="s">
        <v>124</v>
      </c>
      <c r="C38" s="13" t="s">
        <v>125</v>
      </c>
      <c r="D38" s="1216" t="s">
        <v>390</v>
      </c>
      <c r="E38" s="930">
        <v>3564</v>
      </c>
      <c r="F38" s="930">
        <v>4197</v>
      </c>
      <c r="G38" s="930">
        <v>5334</v>
      </c>
      <c r="H38" s="931">
        <v>6469</v>
      </c>
      <c r="J38" s="45" t="s">
        <v>489</v>
      </c>
      <c r="K38" s="434">
        <f>IFERROR(IF('Установка скидки'!$M$1=FALSE,E38*(1-$K$1)/'Всп лист'!$B$2,ROUNDUP(E38*(1-$K$1)/'Всп лист'!$C$3*'Всп лист'!$B$3*'Всп лист'!$B$4,0)),"-" )</f>
        <v>3564</v>
      </c>
      <c r="L38" s="435">
        <f>IFERROR(IF('Установка скидки'!$M$1=FALSE,F38*(1-$K$1)/'Всп лист'!$B$2,ROUNDUP(F38*(1-$K$1)/'Всп лист'!$C$3*'Всп лист'!$B$3*'Всп лист'!$B$4,0)),"-" )</f>
        <v>4197</v>
      </c>
      <c r="M38" s="435">
        <f>IFERROR(IF('Установка скидки'!$M$1=FALSE,G38*(1-$K$1)/'Всп лист'!$B$2,ROUNDUP(G38*(1-$K$1)/'Всп лист'!$C$3*'Всп лист'!$B$3*'Всп лист'!$B$4,0)),"-" )</f>
        <v>5334</v>
      </c>
      <c r="N38" s="436">
        <f>IFERROR(IF('Установка скидки'!$M$1=FALSE,H38*(1-$K$1)/'Всп лист'!$B$2,ROUNDUP(H38*(1-$K$1)/'Всп лист'!$C$3*'Всп лист'!$B$3*'Всп лист'!$B$4,0)),"-" )</f>
        <v>6469</v>
      </c>
    </row>
    <row r="39" spans="1:14" ht="23.25" customHeight="1" x14ac:dyDescent="0.2">
      <c r="A39" s="13" t="s">
        <v>126</v>
      </c>
      <c r="B39" s="13" t="s">
        <v>127</v>
      </c>
      <c r="C39" s="13" t="s">
        <v>128</v>
      </c>
      <c r="D39" s="1215" t="s">
        <v>408</v>
      </c>
      <c r="E39" s="928">
        <v>15646</v>
      </c>
      <c r="F39" s="928">
        <v>19378</v>
      </c>
      <c r="G39" s="928">
        <v>23346</v>
      </c>
      <c r="H39" s="929">
        <v>28526</v>
      </c>
      <c r="J39" s="44" t="s">
        <v>408</v>
      </c>
      <c r="K39" s="431">
        <f>IFERROR(IF('Установка скидки'!$M$1=FALSE,E39*(1-$K$1)/'Всп лист'!$B$2,ROUNDUP(E39*(1-$K$1)/'Всп лист'!$C$3*'Всп лист'!$B$3*'Всп лист'!$B$4,0)),"-" )</f>
        <v>15646</v>
      </c>
      <c r="L39" s="432">
        <f>IFERROR(IF('Установка скидки'!$M$1=FALSE,F39*(1-$K$1)/'Всп лист'!$B$2,ROUNDUP(F39*(1-$K$1)/'Всп лист'!$C$3*'Всп лист'!$B$3*'Всп лист'!$B$4,0)),"-" )</f>
        <v>19378</v>
      </c>
      <c r="M39" s="432">
        <f>IFERROR(IF('Установка скидки'!$M$1=FALSE,G39*(1-$K$1)/'Всп лист'!$B$2,ROUNDUP(G39*(1-$K$1)/'Всп лист'!$C$3*'Всп лист'!$B$3*'Всп лист'!$B$4,0)),"-" )</f>
        <v>23346</v>
      </c>
      <c r="N39" s="433">
        <f>IFERROR(IF('Установка скидки'!$M$1=FALSE,H39*(1-$K$1)/'Всп лист'!$B$2,ROUNDUP(H39*(1-$K$1)/'Всп лист'!$C$3*'Всп лист'!$B$3*'Всп лист'!$B$4,0)),"-" )</f>
        <v>28526</v>
      </c>
    </row>
    <row r="40" spans="1:14" ht="23.25" customHeight="1" x14ac:dyDescent="0.2">
      <c r="A40" s="13" t="s">
        <v>132</v>
      </c>
      <c r="B40" s="13" t="s">
        <v>133</v>
      </c>
      <c r="C40" s="13" t="s">
        <v>134</v>
      </c>
      <c r="D40" s="1216" t="s">
        <v>391</v>
      </c>
      <c r="E40" s="932">
        <v>951</v>
      </c>
      <c r="F40" s="930">
        <v>1135</v>
      </c>
      <c r="G40" s="930">
        <v>1612</v>
      </c>
      <c r="H40" s="931">
        <v>1956</v>
      </c>
      <c r="J40" s="45" t="s">
        <v>391</v>
      </c>
      <c r="K40" s="434">
        <f>IFERROR(IF('Установка скидки'!$M$1=FALSE,E40*(1-$K$1)/'Всп лист'!$B$2,ROUNDUP(E40*(1-$K$1)/'Всп лист'!$C$3*'Всп лист'!$B$3*'Всп лист'!$B$4,0)),"-" )</f>
        <v>951</v>
      </c>
      <c r="L40" s="435">
        <f>IFERROR(IF('Установка скидки'!$M$1=FALSE,F40*(1-$K$1)/'Всп лист'!$B$2,ROUNDUP(F40*(1-$K$1)/'Всп лист'!$C$3*'Всп лист'!$B$3*'Всп лист'!$B$4,0)),"-" )</f>
        <v>1135</v>
      </c>
      <c r="M40" s="435">
        <f>IFERROR(IF('Установка скидки'!$M$1=FALSE,G40*(1-$K$1)/'Всп лист'!$B$2,ROUNDUP(G40*(1-$K$1)/'Всп лист'!$C$3*'Всп лист'!$B$3*'Всп лист'!$B$4,0)),"-" )</f>
        <v>1612</v>
      </c>
      <c r="N40" s="436">
        <f>IFERROR(IF('Установка скидки'!$M$1=FALSE,H40*(1-$K$1)/'Всп лист'!$B$2,ROUNDUP(H40*(1-$K$1)/'Всп лист'!$C$3*'Всп лист'!$B$3*'Всп лист'!$B$4,0)),"-" )</f>
        <v>1956</v>
      </c>
    </row>
    <row r="41" spans="1:14" ht="23.25" customHeight="1" thickBot="1" x14ac:dyDescent="0.25">
      <c r="A41" s="13" t="s">
        <v>135</v>
      </c>
      <c r="B41" s="13" t="s">
        <v>136</v>
      </c>
      <c r="C41" s="13" t="s">
        <v>137</v>
      </c>
      <c r="D41" s="1217" t="s">
        <v>490</v>
      </c>
      <c r="E41" s="933">
        <v>2032</v>
      </c>
      <c r="F41" s="933">
        <v>2467</v>
      </c>
      <c r="G41" s="933">
        <v>3352</v>
      </c>
      <c r="H41" s="934">
        <v>4024</v>
      </c>
      <c r="J41" s="46" t="s">
        <v>490</v>
      </c>
      <c r="K41" s="440">
        <f>IFERROR(IF('Установка скидки'!$M$1=FALSE,E41*(1-$K$1)/'Всп лист'!$B$2,ROUNDUP(E41*(1-$K$1)/'Всп лист'!$C$3*'Всп лист'!$B$3*'Всп лист'!$B$4,0)),"-" )</f>
        <v>2032</v>
      </c>
      <c r="L41" s="441">
        <f>IFERROR(IF('Установка скидки'!$M$1=FALSE,F41*(1-$K$1)/'Всп лист'!$B$2,ROUNDUP(F41*(1-$K$1)/'Всп лист'!$C$3*'Всп лист'!$B$3*'Всп лист'!$B$4,0)),"-" )</f>
        <v>2467</v>
      </c>
      <c r="M41" s="441">
        <f>IFERROR(IF('Установка скидки'!$M$1=FALSE,G41*(1-$K$1)/'Всп лист'!$B$2,ROUNDUP(G41*(1-$K$1)/'Всп лист'!$C$3*'Всп лист'!$B$3*'Всп лист'!$B$4,0)),"-" )</f>
        <v>3352</v>
      </c>
      <c r="N41" s="442">
        <f>IFERROR(IF('Установка скидки'!$M$1=FALSE,H41*(1-$K$1)/'Всп лист'!$B$2,ROUNDUP(H41*(1-$K$1)/'Всп лист'!$C$3*'Всп лист'!$B$3*'Всп лист'!$B$4,0)),"-" )</f>
        <v>4024</v>
      </c>
    </row>
    <row r="42" spans="1:14" ht="15.75" customHeight="1" x14ac:dyDescent="0.2"/>
    <row r="43" spans="1:14" ht="16.5" customHeight="1" x14ac:dyDescent="0.25">
      <c r="J43" s="389" t="s">
        <v>47</v>
      </c>
      <c r="K43" s="32"/>
      <c r="L43" s="32"/>
      <c r="M43" s="390"/>
      <c r="N43" s="391"/>
    </row>
    <row r="44" spans="1:14" ht="16.5" customHeight="1" x14ac:dyDescent="0.2">
      <c r="J44" s="394" t="s">
        <v>168</v>
      </c>
      <c r="K44" s="228"/>
      <c r="L44" s="228"/>
      <c r="M44" s="1390"/>
      <c r="N44" s="1390"/>
    </row>
    <row r="45" spans="1:14" x14ac:dyDescent="0.2">
      <c r="D45" s="26" t="s">
        <v>12</v>
      </c>
      <c r="E45" s="27"/>
      <c r="F45" s="27"/>
      <c r="G45" s="27"/>
      <c r="H45" s="27"/>
      <c r="J45" s="401" t="s">
        <v>12</v>
      </c>
      <c r="K45" s="402"/>
      <c r="L45" s="402"/>
      <c r="M45" s="402"/>
    </row>
    <row r="46" spans="1:14" x14ac:dyDescent="0.2">
      <c r="D46" s="26" t="s">
        <v>14</v>
      </c>
      <c r="E46" s="27"/>
      <c r="F46" s="27"/>
      <c r="G46" s="27"/>
      <c r="H46" s="27"/>
      <c r="J46" s="401" t="s">
        <v>14</v>
      </c>
      <c r="K46" s="402"/>
      <c r="L46" s="402"/>
      <c r="M46" s="402"/>
    </row>
    <row r="47" spans="1:14" x14ac:dyDescent="0.2">
      <c r="D47" s="26" t="s">
        <v>15</v>
      </c>
      <c r="E47" s="27"/>
      <c r="F47" s="27"/>
      <c r="G47" s="27"/>
      <c r="H47" s="27"/>
      <c r="J47" s="401" t="s">
        <v>15</v>
      </c>
      <c r="K47" s="402"/>
      <c r="L47" s="402"/>
      <c r="M47" s="402"/>
    </row>
    <row r="48" spans="1:14" x14ac:dyDescent="0.2">
      <c r="D48" s="26" t="s">
        <v>18</v>
      </c>
      <c r="E48" s="27"/>
      <c r="F48" s="27"/>
      <c r="G48" s="27"/>
      <c r="H48" s="27"/>
      <c r="J48" s="401" t="s">
        <v>18</v>
      </c>
      <c r="K48" s="402"/>
      <c r="L48" s="402"/>
      <c r="M48" s="402"/>
    </row>
    <row r="49" spans="4:14" ht="24" customHeight="1" x14ac:dyDescent="0.2">
      <c r="D49" s="1519" t="s">
        <v>17</v>
      </c>
      <c r="E49" s="1519"/>
      <c r="F49" s="1519"/>
      <c r="G49" s="1519"/>
      <c r="H49" s="28"/>
      <c r="J49" s="1516" t="s">
        <v>17</v>
      </c>
      <c r="K49" s="1516"/>
      <c r="L49" s="1516"/>
      <c r="M49" s="1516"/>
    </row>
    <row r="50" spans="4:14" ht="18" customHeight="1" x14ac:dyDescent="0.2">
      <c r="D50" s="1520" t="s">
        <v>35</v>
      </c>
      <c r="E50" s="1520"/>
      <c r="F50" s="1520"/>
      <c r="G50" s="1520"/>
      <c r="H50" s="29"/>
      <c r="J50" s="1517" t="s">
        <v>35</v>
      </c>
      <c r="K50" s="1517"/>
      <c r="L50" s="1517"/>
      <c r="M50" s="1517"/>
      <c r="N50" s="1517"/>
    </row>
    <row r="51" spans="4:14" ht="18" customHeight="1" x14ac:dyDescent="0.2">
      <c r="D51" s="1520"/>
      <c r="E51" s="1520"/>
      <c r="F51" s="1520"/>
      <c r="G51" s="1520"/>
      <c r="H51" s="29"/>
      <c r="J51" s="1517"/>
      <c r="K51" s="1517"/>
      <c r="L51" s="1517"/>
      <c r="M51" s="1517"/>
      <c r="N51" s="1517"/>
    </row>
    <row r="52" spans="4:14" ht="18" customHeight="1" x14ac:dyDescent="0.2">
      <c r="D52" s="1520"/>
      <c r="E52" s="1520"/>
      <c r="F52" s="1520"/>
      <c r="G52" s="1520"/>
      <c r="H52" s="29"/>
      <c r="J52" s="1517"/>
      <c r="K52" s="1517"/>
      <c r="L52" s="1517"/>
      <c r="M52" s="1517"/>
      <c r="N52" s="1517"/>
    </row>
  </sheetData>
  <sheetProtection algorithmName="SHA-512" hashValue="vNNL5mU1AxVyLr7zW1Dsos1K/W7GOm0MSiFq2tuqS/yQ43ifyrp5VkGVJcAWaXQMoO1kUL94YpsNeQ4w7hHIEw==" saltValue="M0fdUe4u6rtLN9lmvh+KXw==" spinCount="100000" sheet="1" objects="1" scenarios="1"/>
  <protectedRanges>
    <protectedRange sqref="D9 D27 J9 J27" name="Диапазон1_2_2_1_9"/>
    <protectedRange sqref="D45:H50 J45:M50" name="Диапазон1_18_1_1"/>
    <protectedRange sqref="M44" name="Диапазон1_2_2_1_1_1"/>
    <protectedRange sqref="M43:N43" name="Диапазон1_2_2_1_1_1_1"/>
  </protectedRanges>
  <mergeCells count="5">
    <mergeCell ref="D49:G49"/>
    <mergeCell ref="J49:M49"/>
    <mergeCell ref="D50:G52"/>
    <mergeCell ref="J50:N52"/>
    <mergeCell ref="M44:N44"/>
  </mergeCells>
  <pageMargins left="0.70866141732283472" right="0.70866141732283472" top="0.35433070866141736" bottom="0.35433070866141736" header="0.31496062992125984" footer="0.31496062992125984"/>
  <pageSetup paperSize="9" scale="74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  <pageSetUpPr fitToPage="1"/>
  </sheetPr>
  <dimension ref="A1:L52"/>
  <sheetViews>
    <sheetView zoomScale="90" zoomScaleNormal="90" workbookViewId="0">
      <pane xSplit="9" ySplit="9" topLeftCell="J18" activePane="bottomRight" state="frozen"/>
      <selection activeCell="R9" sqref="R9"/>
      <selection pane="topRight" activeCell="R9" sqref="R9"/>
      <selection pane="bottomLeft" activeCell="R9" sqref="R9"/>
      <selection pane="bottomRight" activeCell="L30" sqref="L30:L36"/>
    </sheetView>
  </sheetViews>
  <sheetFormatPr defaultColWidth="9.140625" defaultRowHeight="12.75" outlineLevelCol="2" x14ac:dyDescent="0.2"/>
  <cols>
    <col min="1" max="3" width="9.140625" style="11" hidden="1" customWidth="1" outlineLevel="2"/>
    <col min="4" max="4" width="67.42578125" style="10" hidden="1" customWidth="1" outlineLevel="1" collapsed="1"/>
    <col min="5" max="7" width="14.5703125" style="10" hidden="1" customWidth="1" outlineLevel="1"/>
    <col min="8" max="8" width="2.85546875" style="10" customWidth="1" collapsed="1"/>
    <col min="9" max="9" width="67.42578125" style="10" customWidth="1" collapsed="1"/>
    <col min="10" max="12" width="14.5703125" style="10" customWidth="1"/>
    <col min="13" max="16384" width="9.140625" style="10"/>
  </cols>
  <sheetData>
    <row r="1" spans="1:12" ht="18" customHeight="1" x14ac:dyDescent="0.3">
      <c r="I1" s="12" t="s">
        <v>139</v>
      </c>
      <c r="J1" s="30">
        <f>'Установка скидки'!$G$11</f>
        <v>0</v>
      </c>
      <c r="K1" s="652" t="str">
        <f>IF('Установка скидки'!$M$1=FALSE,'Всп лист'!$A$7,'Всп лист'!$A$8)</f>
        <v>Цены указаны в руб. с НДС</v>
      </c>
      <c r="L1" s="639"/>
    </row>
    <row r="2" spans="1:12" ht="7.5" customHeight="1" x14ac:dyDescent="0.2"/>
    <row r="8" spans="1:12" ht="13.5" thickBot="1" x14ac:dyDescent="0.25"/>
    <row r="9" spans="1:12" ht="30" customHeight="1" thickBot="1" x14ac:dyDescent="0.25">
      <c r="A9" s="13"/>
      <c r="B9" s="13"/>
      <c r="C9" s="13"/>
      <c r="D9" s="1220" t="s">
        <v>170</v>
      </c>
      <c r="E9" s="1089">
        <v>130</v>
      </c>
      <c r="F9" s="1090">
        <v>150</v>
      </c>
      <c r="G9" s="1091">
        <v>200</v>
      </c>
      <c r="I9" s="42" t="s">
        <v>138</v>
      </c>
      <c r="J9" s="41">
        <v>130</v>
      </c>
      <c r="K9" s="39">
        <v>150</v>
      </c>
      <c r="L9" s="40">
        <v>200</v>
      </c>
    </row>
    <row r="10" spans="1:12" s="19" customFormat="1" ht="21.75" customHeight="1" x14ac:dyDescent="0.25">
      <c r="A10" s="18" t="s">
        <v>54</v>
      </c>
      <c r="B10" s="18" t="s">
        <v>55</v>
      </c>
      <c r="C10" s="18" t="s">
        <v>56</v>
      </c>
      <c r="D10" s="1221" t="s">
        <v>305</v>
      </c>
      <c r="E10" s="935">
        <v>1522</v>
      </c>
      <c r="F10" s="936">
        <v>1756</v>
      </c>
      <c r="G10" s="937">
        <v>2341</v>
      </c>
      <c r="I10" s="43" t="s">
        <v>243</v>
      </c>
      <c r="J10" s="428">
        <f>IFERROR(IF('Установка скидки'!$M$1=FALSE,E10*(1-$J$1)/'Всп лист'!$B$2,ROUNDUP(E10*(1-$J$1)/'Всп лист'!$C$3*'Всп лист'!$B$3*'Всп лист'!$B$4,0)),"-" )</f>
        <v>1522</v>
      </c>
      <c r="K10" s="429">
        <f>IFERROR(IF('Установка скидки'!$M$1=FALSE,F10*(1-$J$1)/'Всп лист'!$B$2,ROUNDUP(F10*(1-$J$1)/'Всп лист'!$C$3*'Всп лист'!$B$3*'Всп лист'!$B$4,0)),"-" )</f>
        <v>1756</v>
      </c>
      <c r="L10" s="430">
        <f>IFERROR(IF('Установка скидки'!$M$1=FALSE,G10*(1-$J$1)/'Всп лист'!$B$2,ROUNDUP(G10*(1-$J$1)/'Всп лист'!$C$3*'Всп лист'!$B$3*'Всп лист'!$B$4,0)),"-" )</f>
        <v>2341</v>
      </c>
    </row>
    <row r="11" spans="1:12" s="21" customFormat="1" ht="21.75" customHeight="1" x14ac:dyDescent="0.2">
      <c r="A11" s="13" t="s">
        <v>57</v>
      </c>
      <c r="B11" s="13" t="s">
        <v>58</v>
      </c>
      <c r="C11" s="13" t="s">
        <v>59</v>
      </c>
      <c r="D11" s="1222" t="s">
        <v>174</v>
      </c>
      <c r="E11" s="938">
        <v>2476</v>
      </c>
      <c r="F11" s="939">
        <v>2378</v>
      </c>
      <c r="G11" s="940">
        <v>4257</v>
      </c>
      <c r="I11" s="44" t="s">
        <v>174</v>
      </c>
      <c r="J11" s="431">
        <f>IFERROR(IF('Установка скидки'!$M$1=FALSE,E11*(1-$J$1)/'Всп лист'!$B$2,ROUNDUP(E11*(1-$J$1)/'Всп лист'!$C$3*'Всп лист'!$B$3*'Всп лист'!$B$4,0)),"-" )</f>
        <v>2476</v>
      </c>
      <c r="K11" s="432">
        <f>IFERROR(IF('Установка скидки'!$M$1=FALSE,F11*(1-$J$1)/'Всп лист'!$B$2,ROUNDUP(F11*(1-$J$1)/'Всп лист'!$C$3*'Всп лист'!$B$3*'Всп лист'!$B$4,0)),"-" )</f>
        <v>2378</v>
      </c>
      <c r="L11" s="433">
        <f>IFERROR(IF('Установка скидки'!$M$1=FALSE,G11*(1-$J$1)/'Всп лист'!$B$2,ROUNDUP(G11*(1-$J$1)/'Всп лист'!$C$3*'Всп лист'!$B$3*'Всп лист'!$B$4,0)),"-" )</f>
        <v>4257</v>
      </c>
    </row>
    <row r="12" spans="1:12" s="21" customFormat="1" ht="21.75" customHeight="1" x14ac:dyDescent="0.2">
      <c r="A12" s="13" t="s">
        <v>60</v>
      </c>
      <c r="B12" s="13" t="s">
        <v>61</v>
      </c>
      <c r="C12" s="13" t="s">
        <v>62</v>
      </c>
      <c r="D12" s="1223" t="s">
        <v>175</v>
      </c>
      <c r="E12" s="941">
        <v>929</v>
      </c>
      <c r="F12" s="944">
        <v>1071</v>
      </c>
      <c r="G12" s="942">
        <v>1577</v>
      </c>
      <c r="I12" s="45" t="s">
        <v>175</v>
      </c>
      <c r="J12" s="434">
        <f>IFERROR(IF('Установка скидки'!$M$1=FALSE,E12*(1-$J$1)/'Всп лист'!$B$2,ROUNDUP(E12*(1-$J$1)/'Всп лист'!$C$3*'Всп лист'!$B$3*'Всп лист'!$B$4,0)),"-" )</f>
        <v>929</v>
      </c>
      <c r="K12" s="435">
        <f>IFERROR(IF('Установка скидки'!$M$1=FALSE,F12*(1-$J$1)/'Всп лист'!$B$2,ROUNDUP(F12*(1-$J$1)/'Всп лист'!$C$3*'Всп лист'!$B$3*'Всп лист'!$B$4,0)),"-" )</f>
        <v>1071</v>
      </c>
      <c r="L12" s="436">
        <f>IFERROR(IF('Установка скидки'!$M$1=FALSE,G12*(1-$J$1)/'Всп лист'!$B$2,ROUNDUP(G12*(1-$J$1)/'Всп лист'!$C$3*'Всп лист'!$B$3*'Всп лист'!$B$4,0)),"-" )</f>
        <v>1577</v>
      </c>
    </row>
    <row r="13" spans="1:12" s="21" customFormat="1" ht="21.75" customHeight="1" x14ac:dyDescent="0.2">
      <c r="A13" s="13" t="s">
        <v>63</v>
      </c>
      <c r="B13" s="13" t="s">
        <v>64</v>
      </c>
      <c r="C13" s="13" t="s">
        <v>65</v>
      </c>
      <c r="D13" s="1222" t="s">
        <v>244</v>
      </c>
      <c r="E13" s="938">
        <v>2777</v>
      </c>
      <c r="F13" s="939">
        <v>2948</v>
      </c>
      <c r="G13" s="940">
        <v>4272</v>
      </c>
      <c r="I13" s="44" t="s">
        <v>244</v>
      </c>
      <c r="J13" s="431">
        <f>IFERROR(IF('Установка скидки'!$M$1=FALSE,E13*(1-$J$1)/'Всп лист'!$B$2,ROUNDUP(E13*(1-$J$1)/'Всп лист'!$C$3*'Всп лист'!$B$3*'Всп лист'!$B$4,0)),"-" )</f>
        <v>2777</v>
      </c>
      <c r="K13" s="432">
        <f>IFERROR(IF('Установка скидки'!$M$1=FALSE,F13*(1-$J$1)/'Всп лист'!$B$2,ROUNDUP(F13*(1-$J$1)/'Всп лист'!$C$3*'Всп лист'!$B$3*'Всп лист'!$B$4,0)),"-" )</f>
        <v>2948</v>
      </c>
      <c r="L13" s="433">
        <f>IFERROR(IF('Установка скидки'!$M$1=FALSE,G13*(1-$J$1)/'Всп лист'!$B$2,ROUNDUP(G13*(1-$J$1)/'Всп лист'!$C$3*'Всп лист'!$B$3*'Всп лист'!$B$4,0)),"-" )</f>
        <v>4272</v>
      </c>
    </row>
    <row r="14" spans="1:12" s="21" customFormat="1" ht="21.75" customHeight="1" x14ac:dyDescent="0.2">
      <c r="A14" s="13" t="s">
        <v>66</v>
      </c>
      <c r="B14" s="13" t="s">
        <v>67</v>
      </c>
      <c r="C14" s="13" t="s">
        <v>68</v>
      </c>
      <c r="D14" s="1224" t="s">
        <v>245</v>
      </c>
      <c r="E14" s="943">
        <v>3652</v>
      </c>
      <c r="F14" s="944">
        <v>4213</v>
      </c>
      <c r="G14" s="942">
        <v>5899</v>
      </c>
      <c r="I14" s="45" t="s">
        <v>245</v>
      </c>
      <c r="J14" s="434">
        <f>IFERROR(IF('Установка скидки'!$M$1=FALSE,E14*(1-$J$1)/'Всп лист'!$B$2,ROUNDUP(E14*(1-$J$1)/'Всп лист'!$C$3*'Всп лист'!$B$3*'Всп лист'!$B$4,0)),"-" )</f>
        <v>3652</v>
      </c>
      <c r="K14" s="435">
        <f>IFERROR(IF('Установка скидки'!$M$1=FALSE,F14*(1-$J$1)/'Всп лист'!$B$2,ROUNDUP(F14*(1-$J$1)/'Всп лист'!$C$3*'Всп лист'!$B$3*'Всп лист'!$B$4,0)),"-" )</f>
        <v>4213</v>
      </c>
      <c r="L14" s="436">
        <f>IFERROR(IF('Установка скидки'!$M$1=FALSE,G14*(1-$J$1)/'Всп лист'!$B$2,ROUNDUP(G14*(1-$J$1)/'Всп лист'!$C$3*'Всп лист'!$B$3*'Всп лист'!$B$4,0)),"-" )</f>
        <v>5899</v>
      </c>
    </row>
    <row r="15" spans="1:12" s="21" customFormat="1" ht="21.75" customHeight="1" x14ac:dyDescent="0.2">
      <c r="A15" s="13" t="s">
        <v>69</v>
      </c>
      <c r="B15" s="13" t="s">
        <v>70</v>
      </c>
      <c r="C15" s="13" t="s">
        <v>71</v>
      </c>
      <c r="D15" s="1222" t="s">
        <v>246</v>
      </c>
      <c r="E15" s="938">
        <v>3195</v>
      </c>
      <c r="F15" s="939">
        <v>3687</v>
      </c>
      <c r="G15" s="940">
        <v>4916</v>
      </c>
      <c r="I15" s="44" t="s">
        <v>246</v>
      </c>
      <c r="J15" s="431">
        <f>IFERROR(IF('Установка скидки'!$M$1=FALSE,E15*(1-$J$1)/'Всп лист'!$B$2,ROUNDUP(E15*(1-$J$1)/'Всп лист'!$C$3*'Всп лист'!$B$3*'Всп лист'!$B$4,0)),"-" )</f>
        <v>3195</v>
      </c>
      <c r="K15" s="432">
        <f>IFERROR(IF('Установка скидки'!$M$1=FALSE,F15*(1-$J$1)/'Всп лист'!$B$2,ROUNDUP(F15*(1-$J$1)/'Всп лист'!$C$3*'Всп лист'!$B$3*'Всп лист'!$B$4,0)),"-" )</f>
        <v>3687</v>
      </c>
      <c r="L15" s="433">
        <f>IFERROR(IF('Установка скидки'!$M$1=FALSE,G15*(1-$J$1)/'Всп лист'!$B$2,ROUNDUP(G15*(1-$J$1)/'Всп лист'!$C$3*'Всп лист'!$B$3*'Всп лист'!$B$4,0)),"-" )</f>
        <v>4916</v>
      </c>
    </row>
    <row r="16" spans="1:12" s="21" customFormat="1" ht="21.75" customHeight="1" x14ac:dyDescent="0.2">
      <c r="A16" s="13" t="s">
        <v>72</v>
      </c>
      <c r="B16" s="13" t="s">
        <v>73</v>
      </c>
      <c r="C16" s="13" t="s">
        <v>74</v>
      </c>
      <c r="D16" s="1223" t="s">
        <v>247</v>
      </c>
      <c r="E16" s="943">
        <v>8901</v>
      </c>
      <c r="F16" s="944">
        <v>10270</v>
      </c>
      <c r="G16" s="942">
        <v>15472</v>
      </c>
      <c r="I16" s="45" t="s">
        <v>247</v>
      </c>
      <c r="J16" s="434">
        <f>IFERROR(IF('Установка скидки'!$M$1=FALSE,E16*(1-$J$1)/'Всп лист'!$B$2,ROUNDUP(E16*(1-$J$1)/'Всп лист'!$C$3*'Всп лист'!$B$3*'Всп лист'!$B$4,0)),"-" )</f>
        <v>8901</v>
      </c>
      <c r="K16" s="435">
        <f>IFERROR(IF('Установка скидки'!$M$1=FALSE,F16*(1-$J$1)/'Всп лист'!$B$2,ROUNDUP(F16*(1-$J$1)/'Всп лист'!$C$3*'Всп лист'!$B$3*'Всп лист'!$B$4,0)),"-" )</f>
        <v>10270</v>
      </c>
      <c r="L16" s="436">
        <f>IFERROR(IF('Установка скидки'!$M$1=FALSE,G16*(1-$J$1)/'Всп лист'!$B$2,ROUNDUP(G16*(1-$J$1)/'Всп лист'!$C$3*'Всп лист'!$B$3*'Всп лист'!$B$4,0)),"-" )</f>
        <v>15472</v>
      </c>
    </row>
    <row r="17" spans="1:12" s="21" customFormat="1" ht="21.75" customHeight="1" x14ac:dyDescent="0.2">
      <c r="A17" s="13" t="s">
        <v>75</v>
      </c>
      <c r="B17" s="13" t="s">
        <v>76</v>
      </c>
      <c r="C17" s="13" t="s">
        <v>77</v>
      </c>
      <c r="D17" s="1225" t="s">
        <v>248</v>
      </c>
      <c r="E17" s="938">
        <v>6143</v>
      </c>
      <c r="F17" s="939">
        <v>7461</v>
      </c>
      <c r="G17" s="940">
        <v>10942</v>
      </c>
      <c r="I17" s="44" t="s">
        <v>248</v>
      </c>
      <c r="J17" s="431">
        <f>IFERROR(IF('Установка скидки'!$M$1=FALSE,E17*(1-$J$1)/'Всп лист'!$B$2,ROUNDUP(E17*(1-$J$1)/'Всп лист'!$C$3*'Всп лист'!$B$3*'Всп лист'!$B$4,0)),"-" )</f>
        <v>6143</v>
      </c>
      <c r="K17" s="432">
        <f>IFERROR(IF('Установка скидки'!$M$1=FALSE,F17*(1-$J$1)/'Всп лист'!$B$2,ROUNDUP(F17*(1-$J$1)/'Всп лист'!$C$3*'Всп лист'!$B$3*'Всп лист'!$B$4,0)),"-" )</f>
        <v>7461</v>
      </c>
      <c r="L17" s="433">
        <f>IFERROR(IF('Установка скидки'!$M$1=FALSE,G17*(1-$J$1)/'Всп лист'!$B$2,ROUNDUP(G17*(1-$J$1)/'Всп лист'!$C$3*'Всп лист'!$B$3*'Всп лист'!$B$4,0)),"-" )</f>
        <v>10942</v>
      </c>
    </row>
    <row r="18" spans="1:12" ht="21.75" customHeight="1" x14ac:dyDescent="0.25">
      <c r="A18" s="13" t="s">
        <v>78</v>
      </c>
      <c r="B18" s="13" t="s">
        <v>79</v>
      </c>
      <c r="C18" s="13" t="s">
        <v>80</v>
      </c>
      <c r="D18" s="1223" t="s">
        <v>249</v>
      </c>
      <c r="E18" s="945">
        <v>5629</v>
      </c>
      <c r="F18" s="946">
        <v>6495</v>
      </c>
      <c r="G18" s="937">
        <v>8660</v>
      </c>
      <c r="I18" s="45" t="s">
        <v>249</v>
      </c>
      <c r="J18" s="434">
        <f>IFERROR(IF('Установка скидки'!$M$1=FALSE,E18*(1-$J$1)/'Всп лист'!$B$2,ROUNDUP(E18*(1-$J$1)/'Всп лист'!$C$3*'Всп лист'!$B$3*'Всп лист'!$B$4,0)),"-" )</f>
        <v>5629</v>
      </c>
      <c r="K18" s="435">
        <f>IFERROR(IF('Установка скидки'!$M$1=FALSE,F18*(1-$J$1)/'Всп лист'!$B$2,ROUNDUP(F18*(1-$J$1)/'Всп лист'!$C$3*'Всп лист'!$B$3*'Всп лист'!$B$4,0)),"-" )</f>
        <v>6495</v>
      </c>
      <c r="L18" s="436">
        <f>IFERROR(IF('Установка скидки'!$M$1=FALSE,G18*(1-$J$1)/'Всп лист'!$B$2,ROUNDUP(G18*(1-$J$1)/'Всп лист'!$C$3*'Всп лист'!$B$3*'Всп лист'!$B$4,0)),"-" )</f>
        <v>8660</v>
      </c>
    </row>
    <row r="19" spans="1:12" ht="21.75" customHeight="1" x14ac:dyDescent="0.2">
      <c r="A19" s="13" t="s">
        <v>81</v>
      </c>
      <c r="B19" s="13" t="s">
        <v>82</v>
      </c>
      <c r="C19" s="13" t="s">
        <v>83</v>
      </c>
      <c r="D19" s="1222" t="s">
        <v>250</v>
      </c>
      <c r="E19" s="938">
        <v>7607</v>
      </c>
      <c r="F19" s="939">
        <v>8777</v>
      </c>
      <c r="G19" s="940">
        <v>11703</v>
      </c>
      <c r="I19" s="44" t="s">
        <v>250</v>
      </c>
      <c r="J19" s="431">
        <f>IFERROR(IF('Установка скидки'!$M$1=FALSE,E19*(1-$J$1)/'Всп лист'!$B$2,ROUNDUP(E19*(1-$J$1)/'Всп лист'!$C$3*'Всп лист'!$B$3*'Всп лист'!$B$4,0)),"-" )</f>
        <v>7607</v>
      </c>
      <c r="K19" s="432">
        <f>IFERROR(IF('Установка скидки'!$M$1=FALSE,F19*(1-$J$1)/'Всп лист'!$B$2,ROUNDUP(F19*(1-$J$1)/'Всп лист'!$C$3*'Всп лист'!$B$3*'Всп лист'!$B$4,0)),"-" )</f>
        <v>8777</v>
      </c>
      <c r="L19" s="433">
        <f>IFERROR(IF('Установка скидки'!$M$1=FALSE,G19*(1-$J$1)/'Всп лист'!$B$2,ROUNDUP(G19*(1-$J$1)/'Всп лист'!$C$3*'Всп лист'!$B$3*'Всп лист'!$B$4,0)),"-" )</f>
        <v>11703</v>
      </c>
    </row>
    <row r="20" spans="1:12" ht="21.75" customHeight="1" x14ac:dyDescent="0.2">
      <c r="A20" s="13" t="s">
        <v>84</v>
      </c>
      <c r="B20" s="13" t="s">
        <v>85</v>
      </c>
      <c r="C20" s="13" t="s">
        <v>86</v>
      </c>
      <c r="D20" s="1223" t="s">
        <v>251</v>
      </c>
      <c r="E20" s="943">
        <v>2336</v>
      </c>
      <c r="F20" s="944">
        <v>2695</v>
      </c>
      <c r="G20" s="942">
        <v>3593</v>
      </c>
      <c r="I20" s="45" t="s">
        <v>251</v>
      </c>
      <c r="J20" s="434">
        <f>IFERROR(IF('Установка скидки'!$M$1=FALSE,E20*(1-$J$1)/'Всп лист'!$B$2,ROUNDUP(E20*(1-$J$1)/'Всп лист'!$C$3*'Всп лист'!$B$3*'Всп лист'!$B$4,0)),"-" )</f>
        <v>2336</v>
      </c>
      <c r="K20" s="435">
        <f>IFERROR(IF('Установка скидки'!$M$1=FALSE,F20*(1-$J$1)/'Всп лист'!$B$2,ROUNDUP(F20*(1-$J$1)/'Всп лист'!$C$3*'Всп лист'!$B$3*'Всп лист'!$B$4,0)),"-" )</f>
        <v>2695</v>
      </c>
      <c r="L20" s="436">
        <f>IFERROR(IF('Установка скидки'!$M$1=FALSE,G20*(1-$J$1)/'Всп лист'!$B$2,ROUNDUP(G20*(1-$J$1)/'Всп лист'!$C$3*'Всп лист'!$B$3*'Всп лист'!$B$4,0)),"-" )</f>
        <v>3593</v>
      </c>
    </row>
    <row r="21" spans="1:12" ht="21.75" customHeight="1" x14ac:dyDescent="0.2">
      <c r="A21" s="13" t="s">
        <v>87</v>
      </c>
      <c r="B21" s="13" t="s">
        <v>88</v>
      </c>
      <c r="C21" s="13" t="s">
        <v>89</v>
      </c>
      <c r="D21" s="1222" t="s">
        <v>252</v>
      </c>
      <c r="E21" s="938">
        <v>4202</v>
      </c>
      <c r="F21" s="939">
        <v>4848</v>
      </c>
      <c r="G21" s="940">
        <v>6464</v>
      </c>
      <c r="I21" s="44" t="s">
        <v>252</v>
      </c>
      <c r="J21" s="431">
        <f>IFERROR(IF('Установка скидки'!$M$1=FALSE,E21*(1-$J$1)/'Всп лист'!$B$2,ROUNDUP(E21*(1-$J$1)/'Всп лист'!$C$3*'Всп лист'!$B$3*'Всп лист'!$B$4,0)),"-" )</f>
        <v>4202</v>
      </c>
      <c r="K21" s="432">
        <f>IFERROR(IF('Установка скидки'!$M$1=FALSE,F21*(1-$J$1)/'Всп лист'!$B$2,ROUNDUP(F21*(1-$J$1)/'Всп лист'!$C$3*'Всп лист'!$B$3*'Всп лист'!$B$4,0)),"-" )</f>
        <v>4848</v>
      </c>
      <c r="L21" s="433">
        <f>IFERROR(IF('Установка скидки'!$M$1=FALSE,G21*(1-$J$1)/'Всп лист'!$B$2,ROUNDUP(G21*(1-$J$1)/'Всп лист'!$C$3*'Всп лист'!$B$3*'Всп лист'!$B$4,0)),"-" )</f>
        <v>6464</v>
      </c>
    </row>
    <row r="22" spans="1:12" ht="21.75" customHeight="1" x14ac:dyDescent="0.25">
      <c r="A22" s="13" t="s">
        <v>90</v>
      </c>
      <c r="B22" s="13" t="s">
        <v>91</v>
      </c>
      <c r="C22" s="13" t="s">
        <v>92</v>
      </c>
      <c r="D22" s="1224" t="s">
        <v>253</v>
      </c>
      <c r="E22" s="935">
        <v>3652</v>
      </c>
      <c r="F22" s="936">
        <v>4213</v>
      </c>
      <c r="G22" s="937">
        <v>6629</v>
      </c>
      <c r="I22" s="45" t="s">
        <v>253</v>
      </c>
      <c r="J22" s="434">
        <f>IFERROR(IF('Установка скидки'!$M$1=FALSE,E22*(1-$J$1)/'Всп лист'!$B$2,ROUNDUP(E22*(1-$J$1)/'Всп лист'!$C$3*'Всп лист'!$B$3*'Всп лист'!$B$4,0)),"-" )</f>
        <v>3652</v>
      </c>
      <c r="K22" s="435">
        <f>IFERROR(IF('Установка скидки'!$M$1=FALSE,F22*(1-$J$1)/'Всп лист'!$B$2,ROUNDUP(F22*(1-$J$1)/'Всп лист'!$C$3*'Всп лист'!$B$3*'Всп лист'!$B$4,0)),"-" )</f>
        <v>4213</v>
      </c>
      <c r="L22" s="436">
        <f>IFERROR(IF('Установка скидки'!$M$1=FALSE,G22*(1-$J$1)/'Всп лист'!$B$2,ROUNDUP(G22*(1-$J$1)/'Всп лист'!$C$3*'Всп лист'!$B$3*'Всп лист'!$B$4,0)),"-" )</f>
        <v>6629</v>
      </c>
    </row>
    <row r="23" spans="1:12" ht="21.75" customHeight="1" x14ac:dyDescent="0.2">
      <c r="A23" s="13" t="s">
        <v>93</v>
      </c>
      <c r="B23" s="13" t="s">
        <v>94</v>
      </c>
      <c r="C23" s="13" t="s">
        <v>95</v>
      </c>
      <c r="D23" s="1225" t="s">
        <v>254</v>
      </c>
      <c r="E23" s="947">
        <v>661</v>
      </c>
      <c r="F23" s="948">
        <v>761</v>
      </c>
      <c r="G23" s="949">
        <v>978</v>
      </c>
      <c r="I23" s="44" t="s">
        <v>254</v>
      </c>
      <c r="J23" s="431">
        <f>IFERROR(IF('Установка скидки'!$M$1=FALSE,E23*(1-$J$1)/'Всп лист'!$B$2,ROUNDUP(E23*(1-$J$1)/'Всп лист'!$C$3*'Всп лист'!$B$3*'Всп лист'!$B$4,0)),"-" )</f>
        <v>661</v>
      </c>
      <c r="K23" s="432">
        <f>IFERROR(IF('Установка скидки'!$M$1=FALSE,F23*(1-$J$1)/'Всп лист'!$B$2,ROUNDUP(F23*(1-$J$1)/'Всп лист'!$C$3*'Всп лист'!$B$3*'Всп лист'!$B$4,0)),"-" )</f>
        <v>761</v>
      </c>
      <c r="L23" s="433">
        <f>IFERROR(IF('Установка скидки'!$M$1=FALSE,G23*(1-$J$1)/'Всп лист'!$B$2,ROUNDUP(G23*(1-$J$1)/'Всп лист'!$C$3*'Всп лист'!$B$3*'Всп лист'!$B$4,0)),"-" )</f>
        <v>978</v>
      </c>
    </row>
    <row r="24" spans="1:12" ht="21.75" customHeight="1" thickBot="1" x14ac:dyDescent="0.25">
      <c r="A24" s="13"/>
      <c r="B24" s="13"/>
      <c r="C24" s="13"/>
      <c r="D24" s="1226" t="s">
        <v>255</v>
      </c>
      <c r="E24" s="950">
        <v>1378</v>
      </c>
      <c r="F24" s="951">
        <v>1547</v>
      </c>
      <c r="G24" s="952">
        <v>1986</v>
      </c>
      <c r="I24" s="55" t="s">
        <v>255</v>
      </c>
      <c r="J24" s="437">
        <f>IFERROR(IF('Установка скидки'!$M$1=FALSE,E24*(1-$J$1)/'Всп лист'!$B$2,ROUNDUP(E24*(1-$J$1)/'Всп лист'!$C$3*'Всп лист'!$B$3*'Всп лист'!$B$4,0)),"-" )</f>
        <v>1378</v>
      </c>
      <c r="K24" s="438">
        <f>IFERROR(IF('Установка скидки'!$M$1=FALSE,F24*(1-$J$1)/'Всп лист'!$B$2,ROUNDUP(F24*(1-$J$1)/'Всп лист'!$C$3*'Всп лист'!$B$3*'Всп лист'!$B$4,0)),"-" )</f>
        <v>1547</v>
      </c>
      <c r="L24" s="439">
        <f>IFERROR(IF('Установка скидки'!$M$1=FALSE,G24*(1-$J$1)/'Всп лист'!$B$2,ROUNDUP(G24*(1-$J$1)/'Всп лист'!$C$3*'Всп лист'!$B$3*'Всп лист'!$B$4,0)),"-" )</f>
        <v>1986</v>
      </c>
    </row>
    <row r="27" spans="1:12" ht="13.5" thickBot="1" x14ac:dyDescent="0.25"/>
    <row r="28" spans="1:12" ht="33" customHeight="1" thickBot="1" x14ac:dyDescent="0.25">
      <c r="A28" s="13"/>
      <c r="B28" s="13"/>
      <c r="C28" s="13"/>
      <c r="D28" s="1227" t="s">
        <v>170</v>
      </c>
      <c r="E28" s="1228" t="s">
        <v>37</v>
      </c>
      <c r="F28" s="1228" t="s">
        <v>38</v>
      </c>
      <c r="G28" s="1229" t="s">
        <v>40</v>
      </c>
      <c r="I28" s="42" t="s">
        <v>138</v>
      </c>
      <c r="J28" s="41" t="s">
        <v>37</v>
      </c>
      <c r="K28" s="39" t="s">
        <v>38</v>
      </c>
      <c r="L28" s="40" t="s">
        <v>40</v>
      </c>
    </row>
    <row r="29" spans="1:12" ht="23.25" customHeight="1" x14ac:dyDescent="0.2">
      <c r="A29" s="13" t="s">
        <v>96</v>
      </c>
      <c r="B29" s="13" t="s">
        <v>97</v>
      </c>
      <c r="C29" s="13" t="s">
        <v>98</v>
      </c>
      <c r="D29" s="1230" t="s">
        <v>256</v>
      </c>
      <c r="E29" s="944">
        <v>4586</v>
      </c>
      <c r="F29" s="944">
        <v>5092</v>
      </c>
      <c r="G29" s="942">
        <v>7940</v>
      </c>
      <c r="I29" s="43" t="s">
        <v>256</v>
      </c>
      <c r="J29" s="428">
        <f>IFERROR(IF('Установка скидки'!$M$1=FALSE,E29*(1-$J$1)/'Всп лист'!$B$2,ROUNDUP(E29*(1-$J$1)/'Всп лист'!$C$3*'Всп лист'!$B$3*'Всп лист'!$B$4,0)),"-" )</f>
        <v>4586</v>
      </c>
      <c r="K29" s="429">
        <f>IFERROR(IF('Установка скидки'!$M$1=FALSE,F29*(1-$J$1)/'Всп лист'!$B$2,ROUNDUP(F29*(1-$J$1)/'Всп лист'!$C$3*'Всп лист'!$B$3*'Всп лист'!$B$4,0)),"-" )</f>
        <v>5092</v>
      </c>
      <c r="L29" s="430">
        <f>IFERROR(IF('Установка скидки'!$M$1=FALSE,G29*(1-$J$1)/'Всп лист'!$B$2,ROUNDUP(G29*(1-$J$1)/'Всп лист'!$C$3*'Всп лист'!$B$3*'Всп лист'!$B$4,0)),"-" )</f>
        <v>7940</v>
      </c>
    </row>
    <row r="30" spans="1:12" ht="23.25" customHeight="1" x14ac:dyDescent="0.2">
      <c r="A30" s="10" t="s">
        <v>99</v>
      </c>
      <c r="B30" s="10" t="s">
        <v>100</v>
      </c>
      <c r="C30" s="10" t="s">
        <v>101</v>
      </c>
      <c r="D30" s="1231" t="s">
        <v>257</v>
      </c>
      <c r="E30" s="939">
        <v>7584</v>
      </c>
      <c r="F30" s="939">
        <v>8421</v>
      </c>
      <c r="G30" s="940">
        <v>10504</v>
      </c>
      <c r="I30" s="44" t="s">
        <v>257</v>
      </c>
      <c r="J30" s="431">
        <f>IFERROR(IF('Установка скидки'!$M$1=FALSE,E30*(1-$J$1)/'Всп лист'!$B$2,ROUNDUP(E30*(1-$J$1)/'Всп лист'!$C$3*'Всп лист'!$B$3*'Всп лист'!$B$4,0)),"-" )</f>
        <v>7584</v>
      </c>
      <c r="K30" s="432">
        <f>IFERROR(IF('Установка скидки'!$M$1=FALSE,F30*(1-$J$1)/'Всп лист'!$B$2,ROUNDUP(F30*(1-$J$1)/'Всп лист'!$C$3*'Всп лист'!$B$3*'Всп лист'!$B$4,0)),"-" )</f>
        <v>8421</v>
      </c>
      <c r="L30" s="433">
        <f>IFERROR(IF('Установка скидки'!$M$1=FALSE,G30*(1-$J$1)/'Всп лист'!$B$2,ROUNDUP(G30*(1-$J$1)/'Всп лист'!$C$3*'Всп лист'!$B$3*'Всп лист'!$B$4,0)),"-" )</f>
        <v>10504</v>
      </c>
    </row>
    <row r="31" spans="1:12" ht="23.25" customHeight="1" x14ac:dyDescent="0.2">
      <c r="A31" s="13" t="s">
        <v>102</v>
      </c>
      <c r="B31" s="13" t="s">
        <v>103</v>
      </c>
      <c r="C31" s="13" t="s">
        <v>104</v>
      </c>
      <c r="D31" s="1230" t="s">
        <v>258</v>
      </c>
      <c r="E31" s="944">
        <v>11111</v>
      </c>
      <c r="F31" s="944">
        <v>12337</v>
      </c>
      <c r="G31" s="942">
        <v>17698</v>
      </c>
      <c r="I31" s="45" t="s">
        <v>258</v>
      </c>
      <c r="J31" s="434">
        <f>IFERROR(IF('Установка скидки'!$M$1=FALSE,E31*(1-$J$1)/'Всп лист'!$B$2,ROUNDUP(E31*(1-$J$1)/'Всп лист'!$C$3*'Всп лист'!$B$3*'Всп лист'!$B$4,0)),"-" )</f>
        <v>11111</v>
      </c>
      <c r="K31" s="435">
        <f>IFERROR(IF('Установка скидки'!$M$1=FALSE,F31*(1-$J$1)/'Всп лист'!$B$2,ROUNDUP(F31*(1-$J$1)/'Всп лист'!$C$3*'Всп лист'!$B$3*'Всп лист'!$B$4,0)),"-" )</f>
        <v>12337</v>
      </c>
      <c r="L31" s="436">
        <f>IFERROR(IF('Установка скидки'!$M$1=FALSE,G31*(1-$J$1)/'Всп лист'!$B$2,ROUNDUP(G31*(1-$J$1)/'Всп лист'!$C$3*'Всп лист'!$B$3*'Всп лист'!$B$4,0)),"-" )</f>
        <v>17698</v>
      </c>
    </row>
    <row r="32" spans="1:12" ht="23.25" customHeight="1" x14ac:dyDescent="0.2">
      <c r="A32" s="13" t="s">
        <v>105</v>
      </c>
      <c r="B32" s="13" t="s">
        <v>106</v>
      </c>
      <c r="C32" s="13" t="s">
        <v>107</v>
      </c>
      <c r="D32" s="1231" t="s">
        <v>259</v>
      </c>
      <c r="E32" s="939">
        <v>4939</v>
      </c>
      <c r="F32" s="939">
        <v>5484</v>
      </c>
      <c r="G32" s="940">
        <v>6840</v>
      </c>
      <c r="I32" s="44" t="s">
        <v>259</v>
      </c>
      <c r="J32" s="431">
        <f>IFERROR(IF('Установка скидки'!$M$1=FALSE,E32*(1-$J$1)/'Всп лист'!$B$2,ROUNDUP(E32*(1-$J$1)/'Всп лист'!$C$3*'Всп лист'!$B$3*'Всп лист'!$B$4,0)),"-" )</f>
        <v>4939</v>
      </c>
      <c r="K32" s="432">
        <f>IFERROR(IF('Установка скидки'!$M$1=FALSE,F32*(1-$J$1)/'Всп лист'!$B$2,ROUNDUP(F32*(1-$J$1)/'Всп лист'!$C$3*'Всп лист'!$B$3*'Всп лист'!$B$4,0)),"-" )</f>
        <v>5484</v>
      </c>
      <c r="L32" s="433">
        <f>IFERROR(IF('Установка скидки'!$M$1=FALSE,G32*(1-$J$1)/'Всп лист'!$B$2,ROUNDUP(G32*(1-$J$1)/'Всп лист'!$C$3*'Всп лист'!$B$3*'Всп лист'!$B$4,0)),"-" )</f>
        <v>6840</v>
      </c>
    </row>
    <row r="33" spans="1:12" ht="23.25" customHeight="1" x14ac:dyDescent="0.2">
      <c r="A33" s="13" t="s">
        <v>108</v>
      </c>
      <c r="B33" s="13" t="s">
        <v>109</v>
      </c>
      <c r="C33" s="13" t="s">
        <v>110</v>
      </c>
      <c r="D33" s="1230" t="s">
        <v>260</v>
      </c>
      <c r="E33" s="944">
        <v>6702</v>
      </c>
      <c r="F33" s="944">
        <v>7442</v>
      </c>
      <c r="G33" s="942">
        <v>9283</v>
      </c>
      <c r="I33" s="45" t="s">
        <v>260</v>
      </c>
      <c r="J33" s="434">
        <f>IFERROR(IF('Установка скидки'!$M$1=FALSE,E33*(1-$J$1)/'Всп лист'!$B$2,ROUNDUP(E33*(1-$J$1)/'Всп лист'!$C$3*'Всп лист'!$B$3*'Всп лист'!$B$4,0)),"-" )</f>
        <v>6702</v>
      </c>
      <c r="K33" s="435">
        <f>IFERROR(IF('Установка скидки'!$M$1=FALSE,F33*(1-$J$1)/'Всп лист'!$B$2,ROUNDUP(F33*(1-$J$1)/'Всп лист'!$C$3*'Всп лист'!$B$3*'Всп лист'!$B$4,0)),"-" )</f>
        <v>7442</v>
      </c>
      <c r="L33" s="436">
        <f>IFERROR(IF('Установка скидки'!$M$1=FALSE,G33*(1-$J$1)/'Всп лист'!$B$2,ROUNDUP(G33*(1-$J$1)/'Всп лист'!$C$3*'Всп лист'!$B$3*'Всп лист'!$B$4,0)),"-" )</f>
        <v>9283</v>
      </c>
    </row>
    <row r="34" spans="1:12" ht="23.25" customHeight="1" x14ac:dyDescent="0.2">
      <c r="A34" s="13" t="s">
        <v>111</v>
      </c>
      <c r="B34" s="13" t="s">
        <v>112</v>
      </c>
      <c r="C34" s="13" t="s">
        <v>113</v>
      </c>
      <c r="D34" s="1231" t="s">
        <v>363</v>
      </c>
      <c r="E34" s="939">
        <v>29036</v>
      </c>
      <c r="F34" s="939">
        <v>32899</v>
      </c>
      <c r="G34" s="940">
        <v>45964</v>
      </c>
      <c r="I34" s="44" t="s">
        <v>363</v>
      </c>
      <c r="J34" s="431">
        <f>IFERROR(IF('Установка скидки'!$M$1=FALSE,E34*(1-$J$1)/'Всп лист'!$B$2,ROUNDUP(E34*(1-$J$1)/'Всп лист'!$C$3*'Всп лист'!$B$3*'Всп лист'!$B$4,0)),"-" )</f>
        <v>29036</v>
      </c>
      <c r="K34" s="432">
        <f>IFERROR(IF('Установка скидки'!$M$1=FALSE,F34*(1-$J$1)/'Всп лист'!$B$2,ROUNDUP(F34*(1-$J$1)/'Всп лист'!$C$3*'Всп лист'!$B$3*'Всп лист'!$B$4,0)),"-" )</f>
        <v>32899</v>
      </c>
      <c r="L34" s="433">
        <f>IFERROR(IF('Установка скидки'!$M$1=FALSE,G34*(1-$J$1)/'Всп лист'!$B$2,ROUNDUP(G34*(1-$J$1)/'Всп лист'!$C$3*'Всп лист'!$B$3*'Всп лист'!$B$4,0)),"-" )</f>
        <v>45964</v>
      </c>
    </row>
    <row r="35" spans="1:12" ht="23.25" customHeight="1" x14ac:dyDescent="0.25">
      <c r="A35" s="13" t="s">
        <v>114</v>
      </c>
      <c r="B35" s="13" t="s">
        <v>115</v>
      </c>
      <c r="C35" s="13" t="s">
        <v>116</v>
      </c>
      <c r="D35" s="1230" t="s">
        <v>364</v>
      </c>
      <c r="E35" s="946">
        <v>16402</v>
      </c>
      <c r="F35" s="946">
        <v>18212</v>
      </c>
      <c r="G35" s="953">
        <v>24763</v>
      </c>
      <c r="I35" s="45" t="s">
        <v>364</v>
      </c>
      <c r="J35" s="434">
        <f>IFERROR(IF('Установка скидки'!$M$1=FALSE,E35*(1-$J$1)/'Всп лист'!$B$2,ROUNDUP(E35*(1-$J$1)/'Всп лист'!$C$3*'Всп лист'!$B$3*'Всп лист'!$B$4,0)),"-" )</f>
        <v>16402</v>
      </c>
      <c r="K35" s="435">
        <f>IFERROR(IF('Установка скидки'!$M$1=FALSE,F35*(1-$J$1)/'Всп лист'!$B$2,ROUNDUP(F35*(1-$J$1)/'Всп лист'!$C$3*'Всп лист'!$B$3*'Всп лист'!$B$4,0)),"-" )</f>
        <v>18212</v>
      </c>
      <c r="L35" s="436">
        <f>IFERROR(IF('Установка скидки'!$M$1=FALSE,G35*(1-$J$1)/'Всп лист'!$B$2,ROUNDUP(G35*(1-$J$1)/'Всп лист'!$C$3*'Всп лист'!$B$3*'Всп лист'!$B$4,0)),"-" )</f>
        <v>24763</v>
      </c>
    </row>
    <row r="36" spans="1:12" ht="23.25" customHeight="1" x14ac:dyDescent="0.25">
      <c r="A36" s="13" t="s">
        <v>129</v>
      </c>
      <c r="B36" s="13" t="s">
        <v>130</v>
      </c>
      <c r="C36" s="13" t="s">
        <v>131</v>
      </c>
      <c r="D36" s="1231" t="s">
        <v>261</v>
      </c>
      <c r="E36" s="954">
        <v>15251</v>
      </c>
      <c r="F36" s="955">
        <v>16755</v>
      </c>
      <c r="G36" s="956">
        <v>20330</v>
      </c>
      <c r="I36" s="44" t="s">
        <v>261</v>
      </c>
      <c r="J36" s="431">
        <f>IFERROR(IF('Установка скидки'!$M$1=FALSE,E36*(1-$J$1)/'Всп лист'!$B$2,ROUNDUP(E36*(1-$J$1)/'Всп лист'!$C$3*'Всп лист'!$B$3*'Всп лист'!$B$4,0)),"-" )</f>
        <v>15251</v>
      </c>
      <c r="K36" s="432">
        <f>IFERROR(IF('Установка скидки'!$M$1=FALSE,F36*(1-$J$1)/'Всп лист'!$B$2,ROUNDUP(F36*(1-$J$1)/'Всп лист'!$C$3*'Всп лист'!$B$3*'Всп лист'!$B$4,0)),"-" )</f>
        <v>16755</v>
      </c>
      <c r="L36" s="433">
        <f>IFERROR(IF('Установка скидки'!$M$1=FALSE,G36*(1-$J$1)/'Всп лист'!$B$2,ROUNDUP(G36*(1-$J$1)/'Всп лист'!$C$3*'Всп лист'!$B$3*'Всп лист'!$B$4,0)),"-" )</f>
        <v>20330</v>
      </c>
    </row>
    <row r="37" spans="1:12" ht="23.25" customHeight="1" x14ac:dyDescent="0.2">
      <c r="A37" s="13" t="s">
        <v>117</v>
      </c>
      <c r="B37" s="13" t="s">
        <v>118</v>
      </c>
      <c r="C37" s="13" t="s">
        <v>119</v>
      </c>
      <c r="D37" s="1230" t="s">
        <v>262</v>
      </c>
      <c r="E37" s="944">
        <v>17636</v>
      </c>
      <c r="F37" s="944">
        <v>19583</v>
      </c>
      <c r="G37" s="942">
        <v>24428</v>
      </c>
      <c r="I37" s="45" t="s">
        <v>262</v>
      </c>
      <c r="J37" s="434">
        <f>IFERROR(IF('Установка скидки'!$M$1=FALSE,E37*(1-$J$1)/'Всп лист'!$B$2,ROUNDUP(E37*(1-$J$1)/'Всп лист'!$C$3*'Всп лист'!$B$3*'Всп лист'!$B$4,0)),"-" )</f>
        <v>17636</v>
      </c>
      <c r="K37" s="435">
        <f>IFERROR(IF('Установка скидки'!$M$1=FALSE,F37*(1-$J$1)/'Всп лист'!$B$2,ROUNDUP(F37*(1-$J$1)/'Всп лист'!$C$3*'Всп лист'!$B$3*'Всп лист'!$B$4,0)),"-" )</f>
        <v>19583</v>
      </c>
      <c r="L37" s="436">
        <f>IFERROR(IF('Установка скидки'!$M$1=FALSE,G37*(1-$J$1)/'Всп лист'!$B$2,ROUNDUP(G37*(1-$J$1)/'Всп лист'!$C$3*'Всп лист'!$B$3*'Всп лист'!$B$4,0)),"-" )</f>
        <v>24428</v>
      </c>
    </row>
    <row r="38" spans="1:12" ht="23.25" customHeight="1" x14ac:dyDescent="0.2">
      <c r="A38" s="13" t="s">
        <v>120</v>
      </c>
      <c r="B38" s="13" t="s">
        <v>121</v>
      </c>
      <c r="C38" s="13" t="s">
        <v>122</v>
      </c>
      <c r="D38" s="1231" t="s">
        <v>263</v>
      </c>
      <c r="E38" s="939">
        <v>5291</v>
      </c>
      <c r="F38" s="939">
        <v>5875</v>
      </c>
      <c r="G38" s="940">
        <v>7329</v>
      </c>
      <c r="I38" s="44" t="s">
        <v>263</v>
      </c>
      <c r="J38" s="431">
        <f>IFERROR(IF('Установка скидки'!$M$1=FALSE,E38*(1-$J$1)/'Всп лист'!$B$2,ROUNDUP(E38*(1-$J$1)/'Всп лист'!$C$3*'Всп лист'!$B$3*'Всп лист'!$B$4,0)),"-" )</f>
        <v>5291</v>
      </c>
      <c r="K38" s="432">
        <f>IFERROR(IF('Установка скидки'!$M$1=FALSE,F38*(1-$J$1)/'Всп лист'!$B$2,ROUNDUP(F38*(1-$J$1)/'Всп лист'!$C$3*'Всп лист'!$B$3*'Всп лист'!$B$4,0)),"-" )</f>
        <v>5875</v>
      </c>
      <c r="L38" s="433">
        <f>IFERROR(IF('Установка скидки'!$M$1=FALSE,G38*(1-$J$1)/'Всп лист'!$B$2,ROUNDUP(G38*(1-$J$1)/'Всп лист'!$C$3*'Всп лист'!$B$3*'Всп лист'!$B$4,0)),"-" )</f>
        <v>7329</v>
      </c>
    </row>
    <row r="39" spans="1:12" ht="23.25" customHeight="1" x14ac:dyDescent="0.2">
      <c r="A39" s="13" t="s">
        <v>123</v>
      </c>
      <c r="B39" s="13" t="s">
        <v>124</v>
      </c>
      <c r="C39" s="13" t="s">
        <v>125</v>
      </c>
      <c r="D39" s="1230" t="s">
        <v>264</v>
      </c>
      <c r="E39" s="957">
        <v>8995</v>
      </c>
      <c r="F39" s="957">
        <v>9987</v>
      </c>
      <c r="G39" s="958">
        <v>12459</v>
      </c>
      <c r="I39" s="45" t="s">
        <v>264</v>
      </c>
      <c r="J39" s="434">
        <f>IFERROR(IF('Установка скидки'!$M$1=FALSE,E39*(1-$J$1)/'Всп лист'!$B$2,ROUNDUP(E39*(1-$J$1)/'Всп лист'!$C$3*'Всп лист'!$B$3*'Всп лист'!$B$4,0)),"-" )</f>
        <v>8995</v>
      </c>
      <c r="K39" s="435">
        <f>IFERROR(IF('Установка скидки'!$M$1=FALSE,F39*(1-$J$1)/'Всп лист'!$B$2,ROUNDUP(F39*(1-$J$1)/'Всп лист'!$C$3*'Всп лист'!$B$3*'Всп лист'!$B$4,0)),"-" )</f>
        <v>9987</v>
      </c>
      <c r="L39" s="436">
        <f>IFERROR(IF('Установка скидки'!$M$1=FALSE,G39*(1-$J$1)/'Всп лист'!$B$2,ROUNDUP(G39*(1-$J$1)/'Всп лист'!$C$3*'Всп лист'!$B$3*'Всп лист'!$B$4,0)),"-" )</f>
        <v>12459</v>
      </c>
    </row>
    <row r="40" spans="1:12" ht="23.25" customHeight="1" x14ac:dyDescent="0.2">
      <c r="A40" s="13" t="s">
        <v>126</v>
      </c>
      <c r="B40" s="13" t="s">
        <v>127</v>
      </c>
      <c r="C40" s="13" t="s">
        <v>128</v>
      </c>
      <c r="D40" s="1231" t="s">
        <v>265</v>
      </c>
      <c r="E40" s="959">
        <v>999</v>
      </c>
      <c r="F40" s="960">
        <v>1135</v>
      </c>
      <c r="G40" s="961">
        <v>1612</v>
      </c>
      <c r="I40" s="44" t="s">
        <v>265</v>
      </c>
      <c r="J40" s="431">
        <f>IFERROR(IF('Установка скидки'!$M$1=FALSE,E40*(1-$J$1)/'Всп лист'!$B$2,ROUNDUP(E40*(1-$J$1)/'Всп лист'!$C$3*'Всп лист'!$B$3*'Всп лист'!$B$4,0)),"-" )</f>
        <v>999</v>
      </c>
      <c r="K40" s="432">
        <f>IFERROR(IF('Установка скидки'!$M$1=FALSE,F40*(1-$J$1)/'Всп лист'!$B$2,ROUNDUP(F40*(1-$J$1)/'Всп лист'!$C$3*'Всп лист'!$B$3*'Всп лист'!$B$4,0)),"-" )</f>
        <v>1135</v>
      </c>
      <c r="L40" s="433">
        <f>IFERROR(IF('Установка скидки'!$M$1=FALSE,G40*(1-$J$1)/'Всп лист'!$B$2,ROUNDUP(G40*(1-$J$1)/'Всп лист'!$C$3*'Всп лист'!$B$3*'Всп лист'!$B$4,0)),"-" )</f>
        <v>1612</v>
      </c>
    </row>
    <row r="41" spans="1:12" ht="23.25" customHeight="1" thickBot="1" x14ac:dyDescent="0.25">
      <c r="A41" s="13" t="s">
        <v>132</v>
      </c>
      <c r="B41" s="13" t="s">
        <v>133</v>
      </c>
      <c r="C41" s="13" t="s">
        <v>134</v>
      </c>
      <c r="D41" s="1232" t="s">
        <v>266</v>
      </c>
      <c r="E41" s="962">
        <v>2100</v>
      </c>
      <c r="F41" s="962">
        <v>2467</v>
      </c>
      <c r="G41" s="963">
        <v>3352</v>
      </c>
      <c r="I41" s="55" t="s">
        <v>266</v>
      </c>
      <c r="J41" s="437">
        <f>IFERROR(IF('Установка скидки'!$M$1=FALSE,E41*(1-$J$1)/'Всп лист'!$B$2,ROUNDUP(E41*(1-$J$1)/'Всп лист'!$C$3*'Всп лист'!$B$3*'Всп лист'!$B$4,0)),"-" )</f>
        <v>2100</v>
      </c>
      <c r="K41" s="438">
        <f>IFERROR(IF('Установка скидки'!$M$1=FALSE,F41*(1-$J$1)/'Всп лист'!$B$2,ROUNDUP(F41*(1-$J$1)/'Всп лист'!$C$3*'Всп лист'!$B$3*'Всп лист'!$B$4,0)),"-" )</f>
        <v>2467</v>
      </c>
      <c r="L41" s="439">
        <f>IFERROR(IF('Установка скидки'!$M$1=FALSE,G41*(1-$J$1)/'Всп лист'!$B$2,ROUNDUP(G41*(1-$J$1)/'Всп лист'!$C$3*'Всп лист'!$B$3*'Всп лист'!$B$4,0)),"-" )</f>
        <v>3352</v>
      </c>
    </row>
    <row r="42" spans="1:12" ht="22.5" customHeight="1" x14ac:dyDescent="0.2"/>
    <row r="43" spans="1:12" ht="15" customHeight="1" x14ac:dyDescent="0.25">
      <c r="I43" s="389" t="s">
        <v>47</v>
      </c>
      <c r="J43" s="32"/>
      <c r="K43" s="390"/>
      <c r="L43" s="391"/>
    </row>
    <row r="44" spans="1:12" ht="15" customHeight="1" x14ac:dyDescent="0.2">
      <c r="I44" s="394" t="s">
        <v>168</v>
      </c>
      <c r="J44" s="228"/>
      <c r="K44" s="1390"/>
      <c r="L44" s="1390"/>
    </row>
    <row r="45" spans="1:12" x14ac:dyDescent="0.2">
      <c r="D45" s="26" t="s">
        <v>12</v>
      </c>
      <c r="E45" s="27"/>
      <c r="F45" s="27"/>
      <c r="G45" s="27"/>
      <c r="I45" s="401" t="s">
        <v>12</v>
      </c>
      <c r="J45" s="402"/>
      <c r="K45" s="402"/>
      <c r="L45" s="402"/>
    </row>
    <row r="46" spans="1:12" x14ac:dyDescent="0.2">
      <c r="D46" s="26" t="s">
        <v>14</v>
      </c>
      <c r="E46" s="27"/>
      <c r="F46" s="27"/>
      <c r="G46" s="27"/>
      <c r="I46" s="401" t="s">
        <v>14</v>
      </c>
      <c r="J46" s="402"/>
      <c r="K46" s="402"/>
      <c r="L46" s="402"/>
    </row>
    <row r="47" spans="1:12" x14ac:dyDescent="0.2">
      <c r="D47" s="26" t="s">
        <v>15</v>
      </c>
      <c r="E47" s="27"/>
      <c r="F47" s="27"/>
      <c r="G47" s="27"/>
      <c r="I47" s="401" t="s">
        <v>15</v>
      </c>
      <c r="J47" s="402"/>
      <c r="K47" s="402"/>
      <c r="L47" s="402"/>
    </row>
    <row r="48" spans="1:12" x14ac:dyDescent="0.2">
      <c r="D48" s="26" t="s">
        <v>18</v>
      </c>
      <c r="E48" s="27"/>
      <c r="F48" s="27"/>
      <c r="G48" s="27"/>
      <c r="I48" s="401" t="s">
        <v>18</v>
      </c>
      <c r="J48" s="402"/>
      <c r="K48" s="402"/>
      <c r="L48" s="402"/>
    </row>
    <row r="49" spans="4:12" ht="24" customHeight="1" x14ac:dyDescent="0.2">
      <c r="D49" s="1519" t="s">
        <v>17</v>
      </c>
      <c r="E49" s="1519"/>
      <c r="F49" s="1519"/>
      <c r="G49" s="1519"/>
      <c r="I49" s="1516" t="s">
        <v>17</v>
      </c>
      <c r="J49" s="1516"/>
      <c r="K49" s="1516"/>
      <c r="L49" s="1516"/>
    </row>
    <row r="50" spans="4:12" ht="18" customHeight="1" x14ac:dyDescent="0.2">
      <c r="D50" s="1520" t="s">
        <v>35</v>
      </c>
      <c r="E50" s="1520"/>
      <c r="F50" s="1520"/>
      <c r="G50" s="1520"/>
      <c r="I50" s="1517" t="s">
        <v>35</v>
      </c>
      <c r="J50" s="1517"/>
      <c r="K50" s="1517"/>
      <c r="L50" s="1517"/>
    </row>
    <row r="51" spans="4:12" ht="18" customHeight="1" x14ac:dyDescent="0.2">
      <c r="D51" s="1520"/>
      <c r="E51" s="1520"/>
      <c r="F51" s="1520"/>
      <c r="G51" s="1520"/>
      <c r="I51" s="1517"/>
      <c r="J51" s="1517"/>
      <c r="K51" s="1517"/>
      <c r="L51" s="1517"/>
    </row>
    <row r="52" spans="4:12" ht="18" customHeight="1" x14ac:dyDescent="0.2">
      <c r="D52" s="1520"/>
      <c r="E52" s="1520"/>
      <c r="F52" s="1520"/>
      <c r="G52" s="1520"/>
      <c r="I52" s="1517"/>
      <c r="J52" s="1517"/>
      <c r="K52" s="1517"/>
      <c r="L52" s="1517"/>
    </row>
  </sheetData>
  <sheetProtection algorithmName="SHA-512" hashValue="v+14wE8vTcotFyhhL+yhFb+tjgqyJxbuKcEjuXQFTzVwZ24ULX3uPZI/e84gQClMyNFsfzJjpI0PH6U1i36sHg==" saltValue="ZuZUIIsOxxOMQMD1njbtkw==" spinCount="100000" sheet="1" objects="1" scenarios="1"/>
  <protectedRanges>
    <protectedRange sqref="D9 D28 I9 I28" name="Диапазон1_2_2_1_9"/>
    <protectedRange sqref="D45:G50 I45:L50" name="Диапазон1_18_1_1"/>
    <protectedRange sqref="K44" name="Диапазон1_2_2_1_1_1"/>
    <protectedRange sqref="K43:L43" name="Диапазон1_2_2_1_1_1_1"/>
  </protectedRanges>
  <mergeCells count="5">
    <mergeCell ref="D49:G49"/>
    <mergeCell ref="I49:L49"/>
    <mergeCell ref="D50:G52"/>
    <mergeCell ref="I50:L52"/>
    <mergeCell ref="K44:L44"/>
  </mergeCells>
  <pageMargins left="0.70866141732283472" right="0.70866141732283472" top="0.35433070866141736" bottom="0.35433070866141736" header="0.31496062992125984" footer="0.31496062992125984"/>
  <pageSetup paperSize="9" scale="74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  <pageSetUpPr fitToPage="1"/>
  </sheetPr>
  <dimension ref="A1:Q34"/>
  <sheetViews>
    <sheetView showGridLines="0" zoomScale="90" zoomScaleNormal="90" workbookViewId="0">
      <pane xSplit="5" ySplit="6" topLeftCell="F7" activePane="bottomRight" state="frozen"/>
      <selection activeCell="R9" sqref="R9"/>
      <selection pane="topRight" activeCell="R9" sqref="R9"/>
      <selection pane="bottomLeft" activeCell="R9" sqref="R9"/>
      <selection pane="bottomRight" activeCell="R12" sqref="R12"/>
    </sheetView>
  </sheetViews>
  <sheetFormatPr defaultRowHeight="12.75" outlineLevelCol="1" x14ac:dyDescent="0.2"/>
  <cols>
    <col min="1" max="1" width="49" hidden="1" customWidth="1" outlineLevel="1"/>
    <col min="2" max="2" width="17.5703125" hidden="1" customWidth="1" outlineLevel="1"/>
    <col min="3" max="3" width="15.5703125" hidden="1" customWidth="1" outlineLevel="1"/>
    <col min="4" max="4" width="5.5703125" customWidth="1" collapsed="1"/>
    <col min="5" max="5" width="76.85546875" customWidth="1"/>
    <col min="6" max="6" width="18.140625" customWidth="1"/>
    <col min="7" max="7" width="21.140625" customWidth="1"/>
    <col min="8" max="8" width="2" customWidth="1"/>
    <col min="9" max="9" width="3.7109375" hidden="1" customWidth="1"/>
    <col min="10" max="10" width="9.140625" hidden="1" customWidth="1"/>
    <col min="11" max="11" width="3.42578125" hidden="1" customWidth="1"/>
    <col min="12" max="12" width="7.140625" hidden="1" customWidth="1"/>
  </cols>
  <sheetData>
    <row r="1" spans="1:17" ht="17.25" customHeight="1" x14ac:dyDescent="0.3">
      <c r="E1" s="12" t="s">
        <v>139</v>
      </c>
      <c r="F1" s="30">
        <f>'Установка скидки'!$G$11</f>
        <v>0</v>
      </c>
      <c r="G1" s="652" t="str">
        <f>IF('Установка скидки'!$M$1=FALSE,'Всп лист'!$A$7,'Всп лист'!$A$8)</f>
        <v>Цены указаны в руб. с НДС</v>
      </c>
      <c r="H1" s="639"/>
      <c r="I1" s="3"/>
      <c r="J1" s="3"/>
      <c r="K1" s="3"/>
      <c r="L1" s="3"/>
      <c r="M1" s="3"/>
      <c r="N1" s="3"/>
      <c r="O1" s="3"/>
      <c r="P1" s="3"/>
      <c r="Q1" s="3"/>
    </row>
    <row r="2" spans="1:17" ht="15" x14ac:dyDescent="0.25">
      <c r="E2" s="1"/>
      <c r="F2" s="1385"/>
      <c r="G2" s="1386"/>
      <c r="H2" s="1386"/>
      <c r="I2" s="1386"/>
      <c r="J2" s="1386"/>
      <c r="K2" s="1386"/>
      <c r="L2" s="1386"/>
      <c r="M2" s="3"/>
      <c r="N2" s="3"/>
      <c r="O2" s="3"/>
      <c r="P2" s="3"/>
      <c r="Q2" s="3"/>
    </row>
    <row r="3" spans="1:17" ht="24.75" customHeight="1" x14ac:dyDescent="0.25">
      <c r="E3" s="1"/>
      <c r="F3" s="1386"/>
      <c r="G3" s="1386"/>
      <c r="H3" s="1386"/>
      <c r="I3" s="1386"/>
      <c r="J3" s="1386"/>
      <c r="K3" s="1386"/>
      <c r="L3" s="1386"/>
      <c r="M3" s="3"/>
      <c r="N3" s="3"/>
      <c r="O3" s="3"/>
      <c r="P3" s="3"/>
      <c r="Q3" s="3"/>
    </row>
    <row r="4" spans="1:17" ht="18" x14ac:dyDescent="0.25">
      <c r="E4" s="2"/>
      <c r="F4" s="1387"/>
      <c r="G4" s="1388"/>
      <c r="H4" s="1388"/>
      <c r="I4" s="1388"/>
      <c r="J4" s="1388"/>
      <c r="K4" s="1388"/>
      <c r="L4" s="1388"/>
      <c r="M4" s="3"/>
      <c r="N4" s="3"/>
      <c r="O4" s="3"/>
      <c r="P4" s="3"/>
      <c r="Q4" s="3"/>
    </row>
    <row r="5" spans="1:17" ht="18.75" thickBot="1" x14ac:dyDescent="0.3">
      <c r="A5" s="56" t="s">
        <v>283</v>
      </c>
      <c r="B5" s="57"/>
      <c r="E5" s="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41.25" customHeight="1" thickBot="1" x14ac:dyDescent="0.25">
      <c r="A6" s="1233" t="s">
        <v>170</v>
      </c>
      <c r="B6" s="1234" t="s">
        <v>609</v>
      </c>
      <c r="C6" s="1234" t="s">
        <v>610</v>
      </c>
      <c r="E6" s="280" t="s">
        <v>170</v>
      </c>
      <c r="F6" s="287" t="s">
        <v>448</v>
      </c>
      <c r="G6" s="288" t="s">
        <v>449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7" customFormat="1" ht="26.25" customHeight="1" x14ac:dyDescent="0.25">
      <c r="A7" s="1235" t="s">
        <v>284</v>
      </c>
      <c r="B7" s="1092">
        <v>1105</v>
      </c>
      <c r="C7" s="1092">
        <v>1402</v>
      </c>
      <c r="E7" s="286" t="s">
        <v>284</v>
      </c>
      <c r="F7" s="418">
        <f>IFERROR(IF('Установка скидки'!$M$1=FALSE,B7*(1-$F$1)/'Всп лист'!$B$2,ROUNDUP(B7*(1-$F$1)/'Всп лист'!$C$3*'Всп лист'!$B$3*'Всп лист'!$B$4,0)),"-" )</f>
        <v>1105</v>
      </c>
      <c r="G7" s="419">
        <f>IFERROR(IF('Установка скидки'!$M$1=FALSE,C7*(1-$F$1)/'Всп лист'!$B$2,ROUNDUP(C7*(1-$F$1)/'Всп лист'!$C$3*'Всп лист'!$B$3*'Всп лист'!$B$4,0)),"-" )</f>
        <v>1402</v>
      </c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s="7" customFormat="1" ht="26.25" customHeight="1" x14ac:dyDescent="0.25">
      <c r="A8" s="1236" t="s">
        <v>285</v>
      </c>
      <c r="B8" s="1093">
        <v>1410</v>
      </c>
      <c r="C8" s="1093">
        <v>1511</v>
      </c>
      <c r="E8" s="282" t="s">
        <v>285</v>
      </c>
      <c r="F8" s="420">
        <f>IFERROR(IF('Установка скидки'!$M$1=FALSE,B8*(1-$F$1)/'Всп лист'!$B$2,ROUNDUP(B8*(1-$F$1)/'Всп лист'!$C$3*'Всп лист'!$B$3*'Всп лист'!$B$4,0)),"-" )</f>
        <v>1410</v>
      </c>
      <c r="G8" s="421">
        <f>IFERROR(IF('Установка скидки'!$M$1=FALSE,C8*(1-$F$1)/'Всп лист'!$B$2,ROUNDUP(C8*(1-$F$1)/'Всп лист'!$C$3*'Всп лист'!$B$3*'Всп лист'!$B$4,0)),"-" )</f>
        <v>1511</v>
      </c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s="7" customFormat="1" ht="26.25" customHeight="1" x14ac:dyDescent="0.25">
      <c r="A9" s="1235" t="s">
        <v>567</v>
      </c>
      <c r="B9" s="1092">
        <v>2546</v>
      </c>
      <c r="C9" s="1092">
        <v>2896</v>
      </c>
      <c r="E9" s="281" t="s">
        <v>443</v>
      </c>
      <c r="F9" s="422">
        <f>IFERROR(IF('Установка скидки'!$M$1=FALSE,B9*(1-$F$1)/'Всп лист'!$B$2,ROUNDUP(B9*(1-$F$1)/'Всп лист'!$C$3*'Всп лист'!$B$3*'Всп лист'!$B$4,0)),"-" )</f>
        <v>2546</v>
      </c>
      <c r="G9" s="423">
        <f>IFERROR(IF('Установка скидки'!$M$1=FALSE,C9*(1-$F$1)/'Всп лист'!$B$2,ROUNDUP(C9*(1-$F$1)/'Всп лист'!$C$3*'Всп лист'!$B$3*'Всп лист'!$B$4,0)),"-" )</f>
        <v>2896</v>
      </c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s="7" customFormat="1" ht="26.25" customHeight="1" x14ac:dyDescent="0.25">
      <c r="A10" s="1237" t="s">
        <v>444</v>
      </c>
      <c r="B10" s="1093">
        <v>2007</v>
      </c>
      <c r="C10" s="1093">
        <v>2972</v>
      </c>
      <c r="E10" s="283" t="s">
        <v>444</v>
      </c>
      <c r="F10" s="420">
        <f>IFERROR(IF('Установка скидки'!$M$1=FALSE,B10*(1-$F$1)/'Всп лист'!$B$2,ROUNDUP(B10*(1-$F$1)/'Всп лист'!$C$3*'Всп лист'!$B$3*'Всп лист'!$B$4,0)),"-" )</f>
        <v>2007</v>
      </c>
      <c r="G10" s="421">
        <f>IFERROR(IF('Установка скидки'!$M$1=FALSE,C10*(1-$F$1)/'Всп лист'!$B$2,ROUNDUP(C10*(1-$F$1)/'Всп лист'!$C$3*'Всп лист'!$B$3*'Всп лист'!$B$4,0)),"-" )</f>
        <v>2972</v>
      </c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s="7" customFormat="1" ht="26.25" customHeight="1" x14ac:dyDescent="0.25">
      <c r="A11" s="1235" t="s">
        <v>613</v>
      </c>
      <c r="B11" s="1092">
        <v>2630</v>
      </c>
      <c r="C11" s="1343" t="s">
        <v>0</v>
      </c>
      <c r="E11" s="281" t="s">
        <v>613</v>
      </c>
      <c r="F11" s="422">
        <f>IFERROR(IF('Установка скидки'!$M$1=FALSE,B11*(1-$F$1)/'Всп лист'!$B$2,ROUNDUP(B11*(1-$F$1)/'Всп лист'!$C$3*'Всп лист'!$B$3*'Всп лист'!$B$4,0)),"-" )</f>
        <v>2630</v>
      </c>
      <c r="G11" s="423" t="str">
        <f>IFERROR(IF('Установка скидки'!$M$1=FALSE,C11*(1-$F$1)/'Всп лист'!$B$2,ROUNDUP(C11*(1-$F$1)/'Всп лист'!$C$3*'Всп лист'!$B$3*'Всп лист'!$B$4,0)),"-" )</f>
        <v>-</v>
      </c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s="7" customFormat="1" ht="26.25" customHeight="1" x14ac:dyDescent="0.25">
      <c r="A12" s="1236" t="s">
        <v>614</v>
      </c>
      <c r="B12" s="1093">
        <v>2893</v>
      </c>
      <c r="C12" s="1344" t="s">
        <v>0</v>
      </c>
      <c r="E12" s="282" t="s">
        <v>614</v>
      </c>
      <c r="F12" s="420">
        <f>IFERROR(IF('Установка скидки'!$M$1=FALSE,B12*(1-$F$1)/'Всп лист'!$B$2,ROUNDUP(B12*(1-$F$1)/'Всп лист'!$C$3*'Всп лист'!$B$3*'Всп лист'!$B$4,0)),"-" )</f>
        <v>2893</v>
      </c>
      <c r="G12" s="421" t="str">
        <f>IFERROR(IF('Установка скидки'!$M$1=FALSE,C12*(1-$F$1)/'Всп лист'!$B$2,ROUNDUP(C12*(1-$F$1)/'Всп лист'!$C$3*'Всп лист'!$B$3*'Всп лист'!$B$4,0)),"-" )</f>
        <v>-</v>
      </c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s="7" customFormat="1" ht="26.25" customHeight="1" x14ac:dyDescent="0.25">
      <c r="A13" s="1235" t="s">
        <v>615</v>
      </c>
      <c r="B13" s="1343" t="s">
        <v>0</v>
      </c>
      <c r="C13" s="1092">
        <v>3927</v>
      </c>
      <c r="E13" s="281" t="s">
        <v>615</v>
      </c>
      <c r="F13" s="422" t="str">
        <f>IFERROR(IF('Установка скидки'!$M$1=FALSE,B13*(1-$F$1)/'Всп лист'!$B$2,ROUNDUP(B13*(1-$F$1)/'Всп лист'!$C$3*'Всп лист'!$B$3*'Всп лист'!$B$4,0)),"-" )</f>
        <v>-</v>
      </c>
      <c r="G13" s="423">
        <f>IFERROR(IF('Установка скидки'!$M$1=FALSE,C13*(1-$F$1)/'Всп лист'!$B$2,ROUNDUP(C13*(1-$F$1)/'Всп лист'!$C$3*'Всп лист'!$B$3*'Всп лист'!$B$4,0)),"-" )</f>
        <v>3927</v>
      </c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26.25" customHeight="1" x14ac:dyDescent="0.25">
      <c r="A14" s="1236" t="s">
        <v>445</v>
      </c>
      <c r="B14" s="1093">
        <v>3013</v>
      </c>
      <c r="C14" s="1093">
        <v>4748</v>
      </c>
      <c r="E14" s="282" t="s">
        <v>445</v>
      </c>
      <c r="F14" s="420">
        <f>IFERROR(IF('Установка скидки'!$M$1=FALSE,B14*(1-$F$1)/'Всп лист'!$B$2,ROUNDUP(B14*(1-$F$1)/'Всп лист'!$C$3*'Всп лист'!$B$3*'Всп лист'!$B$4,0)),"-" )</f>
        <v>3013</v>
      </c>
      <c r="G14" s="421">
        <f>IFERROR(IF('Установка скидки'!$M$1=FALSE,C14*(1-$F$1)/'Всп лист'!$B$2,ROUNDUP(C14*(1-$F$1)/'Всп лист'!$C$3*'Всп лист'!$B$3*'Всп лист'!$B$4,0)),"-" )</f>
        <v>4748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6.25" customHeight="1" x14ac:dyDescent="0.25">
      <c r="A15" s="1238" t="s">
        <v>446</v>
      </c>
      <c r="B15" s="1094">
        <v>1898</v>
      </c>
      <c r="C15" s="1095">
        <v>2886</v>
      </c>
      <c r="E15" s="284" t="s">
        <v>446</v>
      </c>
      <c r="F15" s="424">
        <f>IFERROR(IF('Установка скидки'!$M$1=FALSE,B15*(1-$F$1)/'Всп лист'!$B$2,ROUNDUP(B15*(1-$F$1)/'Всп лист'!$C$3*'Всп лист'!$B$3*'Всп лист'!$B$4,0)),"-" )</f>
        <v>1898</v>
      </c>
      <c r="G15" s="425">
        <f>IFERROR(IF('Установка скидки'!$M$1=FALSE,C15*(1-$F$1)/'Всп лист'!$B$2,ROUNDUP(C15*(1-$F$1)/'Всп лист'!$C$3*'Всп лист'!$B$3*'Всп лист'!$B$4,0)),"-" )</f>
        <v>2886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6.25" customHeight="1" thickBot="1" x14ac:dyDescent="0.3">
      <c r="A16" s="1239" t="s">
        <v>447</v>
      </c>
      <c r="B16" s="1096">
        <v>542</v>
      </c>
      <c r="C16" s="1096">
        <v>603</v>
      </c>
      <c r="E16" s="285" t="s">
        <v>447</v>
      </c>
      <c r="F16" s="426">
        <f>IFERROR(IF('Установка скидки'!$M$1=FALSE,B16*(1-$F$1)/'Всп лист'!$B$2,ROUNDUP(B16*(1-$F$1)/'Всп лист'!$C$3*'Всп лист'!$B$3*'Всп лист'!$B$4,0)),"-" )</f>
        <v>542</v>
      </c>
      <c r="G16" s="427">
        <f>IFERROR(IF('Установка скидки'!$M$1=FALSE,C16*(1-$F$1)/'Всп лист'!$B$2,ROUNDUP(C16*(1-$F$1)/'Всп лист'!$C$3*'Всп лист'!$B$3*'Всп лист'!$B$4,0)),"-" )</f>
        <v>603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5:17" x14ac:dyDescent="0.2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5:17" x14ac:dyDescent="0.2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5:17" ht="15" customHeight="1" x14ac:dyDescent="0.2">
      <c r="E19" s="222" t="s">
        <v>47</v>
      </c>
      <c r="F19" s="390"/>
      <c r="G19" s="391"/>
      <c r="I19" s="3"/>
      <c r="J19" s="3"/>
      <c r="K19" s="3"/>
      <c r="L19" s="3"/>
      <c r="M19" s="3"/>
      <c r="P19" s="3"/>
      <c r="Q19" s="3"/>
    </row>
    <row r="20" spans="5:17" ht="17.25" customHeight="1" x14ac:dyDescent="0.2">
      <c r="E20" s="1391" t="s">
        <v>168</v>
      </c>
      <c r="F20" s="1390"/>
      <c r="G20" s="1390"/>
      <c r="I20" s="3"/>
      <c r="J20" s="3"/>
      <c r="K20" s="3"/>
      <c r="L20" s="3"/>
      <c r="M20" s="3"/>
      <c r="P20" s="3"/>
      <c r="Q20" s="3"/>
    </row>
    <row r="21" spans="5:17" x14ac:dyDescent="0.2">
      <c r="E21" s="1391"/>
      <c r="F21" s="3"/>
      <c r="G21" s="3"/>
      <c r="I21" s="3"/>
      <c r="J21" s="3"/>
      <c r="K21" s="3"/>
      <c r="L21" s="3"/>
      <c r="M21" s="3"/>
      <c r="P21" s="3"/>
      <c r="Q21" s="3"/>
    </row>
    <row r="22" spans="5:17" x14ac:dyDescent="0.2">
      <c r="E22" s="5" t="s">
        <v>12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5:17" x14ac:dyDescent="0.2">
      <c r="E23" s="5" t="s">
        <v>14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5:17" x14ac:dyDescent="0.2">
      <c r="E24" s="5" t="s">
        <v>15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5:17" x14ac:dyDescent="0.2">
      <c r="E25" s="5" t="s">
        <v>18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5:17" ht="38.25" customHeight="1" x14ac:dyDescent="0.2">
      <c r="E26" s="1389" t="s">
        <v>48</v>
      </c>
      <c r="F26" s="1389"/>
      <c r="G26" s="1389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5:17" x14ac:dyDescent="0.2">
      <c r="F27" s="6"/>
      <c r="G27" s="6"/>
      <c r="H27" s="6"/>
      <c r="I27" s="6"/>
    </row>
    <row r="28" spans="5:17" x14ac:dyDescent="0.2">
      <c r="F28" s="6"/>
      <c r="G28" s="6"/>
      <c r="H28" s="6"/>
      <c r="I28" s="6"/>
    </row>
    <row r="29" spans="5:17" x14ac:dyDescent="0.2">
      <c r="F29" s="6"/>
      <c r="G29" s="6"/>
      <c r="H29" s="6"/>
      <c r="I29" s="6"/>
    </row>
    <row r="30" spans="5:17" x14ac:dyDescent="0.2">
      <c r="F30" s="6"/>
      <c r="G30" s="6"/>
      <c r="H30" s="6"/>
      <c r="I30" s="6"/>
    </row>
    <row r="31" spans="5:17" x14ac:dyDescent="0.2">
      <c r="F31" s="6"/>
      <c r="G31" s="6"/>
      <c r="H31" s="6"/>
      <c r="I31" s="6"/>
    </row>
    <row r="32" spans="5:17" x14ac:dyDescent="0.2">
      <c r="F32" s="6"/>
      <c r="G32" s="6"/>
      <c r="H32" s="6"/>
      <c r="I32" s="6"/>
    </row>
    <row r="33" spans="6:9" x14ac:dyDescent="0.2">
      <c r="F33" s="6"/>
      <c r="G33" s="6"/>
      <c r="H33" s="6"/>
      <c r="I33" s="6"/>
    </row>
    <row r="34" spans="6:9" x14ac:dyDescent="0.2">
      <c r="F34" s="6"/>
      <c r="G34" s="6"/>
      <c r="H34" s="6"/>
      <c r="I34" s="6"/>
    </row>
  </sheetData>
  <sheetProtection algorithmName="SHA-512" hashValue="Aj90VIOMO2sMT1UnbrjHfCBzjn0YPVHzsHj92AyX3VUQ3yb4iwoGtnFMR4llSQBpSo4HU7utBvvV5rAJXoP6lQ==" saltValue="SUxosYbjGUR+nZ1WPa8yHw==" spinCount="100000" sheet="1" objects="1" scenarios="1"/>
  <protectedRanges>
    <protectedRange sqref="E1:F1" name="Диапазон1_1"/>
    <protectedRange sqref="F20" name="Диапазон1_2_2_1_1_1"/>
    <protectedRange sqref="F19:G19" name="Диапазон1_2_2_1_1_1_1"/>
  </protectedRanges>
  <mergeCells count="5">
    <mergeCell ref="F2:L3"/>
    <mergeCell ref="F4:L4"/>
    <mergeCell ref="E26:G26"/>
    <mergeCell ref="F20:G20"/>
    <mergeCell ref="E20:E21"/>
  </mergeCells>
  <pageMargins left="0.7" right="0.7" top="0.75" bottom="0.75" header="0.3" footer="0.3"/>
  <pageSetup paperSize="9" scale="74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59999389629810485"/>
    <pageSetUpPr fitToPage="1"/>
  </sheetPr>
  <dimension ref="A1:V24"/>
  <sheetViews>
    <sheetView showGridLines="0" zoomScaleNormal="100" workbookViewId="0">
      <pane xSplit="11" ySplit="5" topLeftCell="L6" activePane="bottomRight" state="frozen"/>
      <selection activeCell="R9" sqref="R9"/>
      <selection pane="topRight" activeCell="R9" sqref="R9"/>
      <selection pane="bottomLeft" activeCell="R9" sqref="R9"/>
      <selection pane="bottomRight" activeCell="A11" sqref="A11"/>
    </sheetView>
  </sheetViews>
  <sheetFormatPr defaultRowHeight="12.75" outlineLevelCol="1" x14ac:dyDescent="0.2"/>
  <cols>
    <col min="1" max="1" width="62" hidden="1" customWidth="1" outlineLevel="1"/>
    <col min="2" max="2" width="17.7109375" hidden="1" customWidth="1" outlineLevel="1"/>
    <col min="3" max="3" width="12.28515625" hidden="1" customWidth="1" outlineLevel="1"/>
    <col min="4" max="4" width="13.5703125" hidden="1" customWidth="1" outlineLevel="1"/>
    <col min="5" max="7" width="12.28515625" hidden="1" customWidth="1" outlineLevel="1"/>
    <col min="8" max="8" width="5.140625" hidden="1" customWidth="1" outlineLevel="1"/>
    <col min="9" max="9" width="5.5703125" customWidth="1" collapsed="1"/>
    <col min="10" max="10" width="69.5703125" customWidth="1"/>
    <col min="11" max="11" width="20.5703125" customWidth="1"/>
    <col min="12" max="12" width="11.28515625" bestFit="1" customWidth="1"/>
    <col min="13" max="13" width="15.7109375" bestFit="1" customWidth="1"/>
    <col min="14" max="14" width="11.28515625" bestFit="1" customWidth="1"/>
    <col min="15" max="15" width="10.85546875" bestFit="1" customWidth="1"/>
    <col min="16" max="16" width="10.140625" bestFit="1" customWidth="1"/>
    <col min="17" max="17" width="7.140625" customWidth="1"/>
  </cols>
  <sheetData>
    <row r="1" spans="1:22" ht="17.25" customHeight="1" x14ac:dyDescent="0.3">
      <c r="J1" s="12" t="s">
        <v>139</v>
      </c>
      <c r="K1" s="30">
        <f>'Установка скидки'!$G$11</f>
        <v>0</v>
      </c>
      <c r="L1" s="3"/>
      <c r="M1" s="3"/>
      <c r="N1" s="639" t="str">
        <f>IF('Установка скидки'!$M$1=FALSE,"Цены указаны в руб. с НДС", "Цены указазаны в местной валюте с НДС")</f>
        <v>Цены указаны в руб. с НДС</v>
      </c>
      <c r="O1" s="3"/>
      <c r="P1" s="3"/>
      <c r="Q1" s="3"/>
      <c r="R1" s="3"/>
      <c r="S1" s="3"/>
      <c r="T1" s="3"/>
      <c r="U1" s="3"/>
      <c r="V1" s="3"/>
    </row>
    <row r="2" spans="1:22" ht="24.75" customHeight="1" x14ac:dyDescent="0.25">
      <c r="J2" s="1"/>
      <c r="K2" s="1386"/>
      <c r="L2" s="1386"/>
      <c r="M2" s="1386"/>
      <c r="N2" s="1386"/>
      <c r="O2" s="1386"/>
      <c r="P2" s="1386"/>
      <c r="Q2" s="1386"/>
      <c r="R2" s="668"/>
      <c r="S2" s="3"/>
      <c r="T2" s="3"/>
      <c r="U2" s="3"/>
      <c r="V2" s="3"/>
    </row>
    <row r="3" spans="1:22" ht="18" x14ac:dyDescent="0.25">
      <c r="J3" s="2"/>
      <c r="K3" s="1387"/>
      <c r="L3" s="1388"/>
      <c r="M3" s="1388"/>
      <c r="N3" s="1388"/>
      <c r="O3" s="1388"/>
      <c r="P3" s="1388"/>
      <c r="Q3" s="1388"/>
      <c r="R3" s="3"/>
      <c r="S3" s="3"/>
      <c r="T3" s="3"/>
      <c r="U3" s="3"/>
      <c r="V3" s="3"/>
    </row>
    <row r="4" spans="1:22" ht="18.75" thickBot="1" x14ac:dyDescent="0.3">
      <c r="A4" s="56" t="s">
        <v>401</v>
      </c>
      <c r="B4" s="57"/>
      <c r="C4" s="57"/>
      <c r="D4" s="57"/>
      <c r="E4" s="57"/>
      <c r="F4" s="57"/>
      <c r="G4" s="57"/>
      <c r="J4" s="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1.25" customHeight="1" thickBot="1" x14ac:dyDescent="0.25">
      <c r="A5" s="59" t="s">
        <v>33</v>
      </c>
      <c r="B5" s="72" t="s">
        <v>394</v>
      </c>
      <c r="C5" s="75" t="s">
        <v>395</v>
      </c>
      <c r="D5" s="73" t="s">
        <v>396</v>
      </c>
      <c r="E5" s="73" t="s">
        <v>397</v>
      </c>
      <c r="F5" s="73" t="s">
        <v>398</v>
      </c>
      <c r="G5" s="74" t="s">
        <v>399</v>
      </c>
      <c r="J5" s="553" t="s">
        <v>33</v>
      </c>
      <c r="K5" s="479" t="s">
        <v>394</v>
      </c>
      <c r="L5" s="601" t="s">
        <v>395</v>
      </c>
      <c r="M5" s="544" t="s">
        <v>396</v>
      </c>
      <c r="N5" s="545" t="s">
        <v>397</v>
      </c>
      <c r="O5" s="76" t="s">
        <v>398</v>
      </c>
      <c r="P5" s="546" t="s">
        <v>399</v>
      </c>
      <c r="Q5" s="3"/>
      <c r="R5" s="3"/>
      <c r="S5" s="3"/>
      <c r="T5" s="3"/>
      <c r="U5" s="3"/>
      <c r="V5" s="3"/>
    </row>
    <row r="6" spans="1:22" s="7" customFormat="1" ht="35.450000000000003" customHeight="1" thickBot="1" x14ac:dyDescent="0.25">
      <c r="A6" s="77" t="s">
        <v>642</v>
      </c>
      <c r="B6" s="289" t="s">
        <v>400</v>
      </c>
      <c r="C6" s="290">
        <v>2188</v>
      </c>
      <c r="D6" s="291">
        <v>2188</v>
      </c>
      <c r="E6" s="292">
        <v>2188</v>
      </c>
      <c r="F6" s="293">
        <v>2188</v>
      </c>
      <c r="G6" s="294">
        <v>2188</v>
      </c>
      <c r="J6" s="554" t="str">
        <f>A6</f>
        <v>Уплотнитель кровельный №1 силикон 75-200 mm,  угловой</v>
      </c>
      <c r="K6" s="555" t="str">
        <f t="shared" ref="K6:K10" si="0">B6</f>
        <v>угловой (от 10°)</v>
      </c>
      <c r="L6" s="602">
        <f>IFERROR(IF('Установка скидки'!$M$1=FALSE,C6*(1-$K$1)/'Всп лист'!$B$2,ROUNDUP(C6*(1-$K$1)/'Всп лист'!$C$3*'Всп лист'!$B$3*'Всп лист'!$B$4,0)),"-" )</f>
        <v>2188</v>
      </c>
      <c r="M6" s="547">
        <f>IFERROR(IF('Установка скидки'!$M$1=FALSE,D6*(1-$K$1)/'Всп лист'!$B$2,ROUNDUP(D6*(1-$K$1)/'Всп лист'!$C$3*'Всп лист'!$B$3*'Всп лист'!$B$4,0)),"-" )</f>
        <v>2188</v>
      </c>
      <c r="N6" s="547">
        <f>IFERROR(IF('Установка скидки'!$M$1=FALSE,E6*(1-$K$1)/'Всп лист'!$B$2,ROUNDUP(E6*(1-$K$1)/'Всп лист'!$C$3*'Всп лист'!$B$3*'Всп лист'!$B$4,0)),"-" )</f>
        <v>2188</v>
      </c>
      <c r="O6" s="547">
        <f>IFERROR(IF('Установка скидки'!$M$1=FALSE,F6*(1-$K$1)/'Всп лист'!$B$2,ROUNDUP(F6*(1-$K$1)/'Всп лист'!$C$3*'Всп лист'!$B$3*'Всп лист'!$B$4,0)),"-" )</f>
        <v>2188</v>
      </c>
      <c r="P6" s="603">
        <f>IFERROR(IF('Установка скидки'!$M$1=FALSE,G6*(1-$K$1)/'Всп лист'!$B$2,ROUNDUP(G6*(1-$K$1)/'Всп лист'!$C$3*'Всп лист'!$B$3*'Всп лист'!$B$4,0)),"-" )</f>
        <v>2188</v>
      </c>
      <c r="Q6" s="9"/>
      <c r="R6" s="9"/>
      <c r="S6" s="9"/>
      <c r="T6" s="9"/>
      <c r="U6" s="9"/>
      <c r="V6" s="9"/>
    </row>
    <row r="7" spans="1:22" s="7" customFormat="1" ht="35.450000000000003" customHeight="1" thickBot="1" x14ac:dyDescent="0.25">
      <c r="A7" s="78" t="s">
        <v>643</v>
      </c>
      <c r="B7" s="295" t="s">
        <v>400</v>
      </c>
      <c r="C7" s="296">
        <v>2735</v>
      </c>
      <c r="D7" s="297">
        <v>2735</v>
      </c>
      <c r="E7" s="298">
        <v>2735</v>
      </c>
      <c r="F7" s="299">
        <v>2735</v>
      </c>
      <c r="G7" s="300">
        <v>2735</v>
      </c>
      <c r="J7" s="551" t="str">
        <f t="shared" ref="J7:J10" si="1">A7</f>
        <v>Уплотнитель кровельный №2 силикон 203-280 mm, угловой</v>
      </c>
      <c r="K7" s="556" t="str">
        <f t="shared" si="0"/>
        <v>угловой (от 10°)</v>
      </c>
      <c r="L7" s="604">
        <f>IFERROR(IF('Установка скидки'!$M$1=FALSE,C7*(1-$K$1)/'Всп лист'!$B$2,ROUNDUP(C7*(1-$K$1)/'Всп лист'!$C$3*'Всп лист'!$B$3*'Всп лист'!$B$4,0)),"-" )</f>
        <v>2735</v>
      </c>
      <c r="M7" s="548">
        <f>IFERROR(IF('Установка скидки'!$M$1=FALSE,D7*(1-$K$1)/'Всп лист'!$B$2,ROUNDUP(D7*(1-$K$1)/'Всп лист'!$C$3*'Всп лист'!$B$3*'Всп лист'!$B$4,0)),"-" )</f>
        <v>2735</v>
      </c>
      <c r="N7" s="548">
        <f>IFERROR(IF('Установка скидки'!$M$1=FALSE,E7*(1-$K$1)/'Всп лист'!$B$2,ROUNDUP(E7*(1-$K$1)/'Всп лист'!$C$3*'Всп лист'!$B$3*'Всп лист'!$B$4,0)),"-" )</f>
        <v>2735</v>
      </c>
      <c r="O7" s="548">
        <f>IFERROR(IF('Установка скидки'!$M$1=FALSE,F7*(1-$K$1)/'Всп лист'!$B$2,ROUNDUP(F7*(1-$K$1)/'Всп лист'!$C$3*'Всп лист'!$B$3*'Всп лист'!$B$4,0)),"-" )</f>
        <v>2735</v>
      </c>
      <c r="P7" s="605">
        <f>IFERROR(IF('Установка скидки'!$M$1=FALSE,G7*(1-$K$1)/'Всп лист'!$B$2,ROUNDUP(G7*(1-$K$1)/'Всп лист'!$C$3*'Всп лист'!$B$3*'Всп лист'!$B$4,0)),"-" )</f>
        <v>2735</v>
      </c>
      <c r="Q7" s="9"/>
      <c r="R7" s="9"/>
      <c r="S7" s="9"/>
      <c r="T7" s="9"/>
      <c r="U7" s="9"/>
      <c r="V7" s="9"/>
    </row>
    <row r="8" spans="1:22" s="7" customFormat="1" ht="35.450000000000003" customHeight="1" thickBot="1" x14ac:dyDescent="0.25">
      <c r="A8" s="77" t="s">
        <v>392</v>
      </c>
      <c r="B8" s="301" t="s">
        <v>409</v>
      </c>
      <c r="C8" s="290">
        <v>1928</v>
      </c>
      <c r="D8" s="291">
        <v>1928</v>
      </c>
      <c r="E8" s="292">
        <v>1928</v>
      </c>
      <c r="F8" s="293">
        <v>1928</v>
      </c>
      <c r="G8" s="294">
        <v>1928</v>
      </c>
      <c r="J8" s="550" t="str">
        <f t="shared" si="1"/>
        <v>Уплотнитель кровельный №6 силикон 127-228 mm</v>
      </c>
      <c r="K8" s="557" t="str">
        <f t="shared" si="0"/>
        <v xml:space="preserve">прямой (до 10°) </v>
      </c>
      <c r="L8" s="606">
        <f>IFERROR(IF('Установка скидки'!$M$1=FALSE,C8*(1-$K$1)/'Всп лист'!$B$2,ROUNDUP(C8*(1-$K$1)/'Всп лист'!$C$3*'Всп лист'!$B$3*'Всп лист'!$B$4,0)),"-" )</f>
        <v>1928</v>
      </c>
      <c r="M8" s="549">
        <f>IFERROR(IF('Установка скидки'!$M$1=FALSE,D8*(1-$K$1)/'Всп лист'!$B$2,ROUNDUP(D8*(1-$K$1)/'Всп лист'!$C$3*'Всп лист'!$B$3*'Всп лист'!$B$4,0)),"-" )</f>
        <v>1928</v>
      </c>
      <c r="N8" s="549">
        <f>IFERROR(IF('Установка скидки'!$M$1=FALSE,E8*(1-$K$1)/'Всп лист'!$B$2,ROUNDUP(E8*(1-$K$1)/'Всп лист'!$C$3*'Всп лист'!$B$3*'Всп лист'!$B$4,0)),"-" )</f>
        <v>1928</v>
      </c>
      <c r="O8" s="549">
        <f>IFERROR(IF('Установка скидки'!$M$1=FALSE,F8*(1-$K$1)/'Всп лист'!$B$2,ROUNDUP(F8*(1-$K$1)/'Всп лист'!$C$3*'Всп лист'!$B$3*'Всп лист'!$B$4,0)),"-" )</f>
        <v>1928</v>
      </c>
      <c r="P8" s="607">
        <f>IFERROR(IF('Установка скидки'!$M$1=FALSE,G8*(1-$K$1)/'Всп лист'!$B$2,ROUNDUP(G8*(1-$K$1)/'Всп лист'!$C$3*'Всп лист'!$B$3*'Всп лист'!$B$4,0)),"-" )</f>
        <v>1928</v>
      </c>
      <c r="Q8" s="9"/>
      <c r="R8" s="9"/>
      <c r="S8" s="9"/>
      <c r="T8" s="9"/>
      <c r="U8" s="9"/>
      <c r="V8" s="9"/>
    </row>
    <row r="9" spans="1:22" s="7" customFormat="1" ht="35.450000000000003" customHeight="1" thickBot="1" x14ac:dyDescent="0.25">
      <c r="A9" s="78" t="s">
        <v>393</v>
      </c>
      <c r="B9" s="302" t="s">
        <v>409</v>
      </c>
      <c r="C9" s="296">
        <v>2735</v>
      </c>
      <c r="D9" s="297">
        <v>2735</v>
      </c>
      <c r="E9" s="298">
        <v>2735</v>
      </c>
      <c r="F9" s="299">
        <v>2735</v>
      </c>
      <c r="G9" s="300">
        <v>2735</v>
      </c>
      <c r="J9" s="551" t="str">
        <f t="shared" si="1"/>
        <v>Уплотнитель кровельный №8 силикон 178-330 mm</v>
      </c>
      <c r="K9" s="556" t="str">
        <f t="shared" si="0"/>
        <v xml:space="preserve">прямой (до 10°) </v>
      </c>
      <c r="L9" s="604">
        <f>IFERROR(IF('Установка скидки'!$M$1=FALSE,C9*(1-$K$1)/'Всп лист'!$B$2,ROUNDUP(C9*(1-$K$1)/'Всп лист'!$C$3*'Всп лист'!$B$3*'Всп лист'!$B$4,0)),"-" )</f>
        <v>2735</v>
      </c>
      <c r="M9" s="548">
        <f>IFERROR(IF('Установка скидки'!$M$1=FALSE,D9*(1-$K$1)/'Всп лист'!$B$2,ROUNDUP(D9*(1-$K$1)/'Всп лист'!$C$3*'Всп лист'!$B$3*'Всп лист'!$B$4,0)),"-" )</f>
        <v>2735</v>
      </c>
      <c r="N9" s="548">
        <f>IFERROR(IF('Установка скидки'!$M$1=FALSE,E9*(1-$K$1)/'Всп лист'!$B$2,ROUNDUP(E9*(1-$K$1)/'Всп лист'!$C$3*'Всп лист'!$B$3*'Всп лист'!$B$4,0)),"-" )</f>
        <v>2735</v>
      </c>
      <c r="O9" s="548">
        <f>IFERROR(IF('Установка скидки'!$M$1=FALSE,F9*(1-$K$1)/'Всп лист'!$B$2,ROUNDUP(F9*(1-$K$1)/'Всп лист'!$C$3*'Всп лист'!$B$3*'Всп лист'!$B$4,0)),"-" )</f>
        <v>2735</v>
      </c>
      <c r="P9" s="605">
        <f>IFERROR(IF('Установка скидки'!$M$1=FALSE,G9*(1-$K$1)/'Всп лист'!$B$2,ROUNDUP(G9*(1-$K$1)/'Всп лист'!$C$3*'Всп лист'!$B$3*'Всп лист'!$B$4,0)),"-" )</f>
        <v>2735</v>
      </c>
      <c r="Q9" s="9"/>
      <c r="R9" s="9"/>
      <c r="S9" s="9"/>
      <c r="T9" s="9"/>
      <c r="U9" s="9"/>
      <c r="V9" s="9"/>
    </row>
    <row r="10" spans="1:22" ht="35.450000000000003" customHeight="1" thickBot="1" x14ac:dyDescent="0.25">
      <c r="A10" s="77" t="s">
        <v>644</v>
      </c>
      <c r="B10" s="301" t="s">
        <v>455</v>
      </c>
      <c r="C10" s="303">
        <v>8375</v>
      </c>
      <c r="D10" s="304">
        <v>8375</v>
      </c>
      <c r="E10" s="305">
        <v>8375</v>
      </c>
      <c r="F10" s="306">
        <v>8375</v>
      </c>
      <c r="G10" s="307">
        <v>8375</v>
      </c>
      <c r="J10" s="552" t="str">
        <f t="shared" si="1"/>
        <v>Уплотнитель кровельный №3 силикон 254-467</v>
      </c>
      <c r="K10" s="558" t="str">
        <f t="shared" si="0"/>
        <v xml:space="preserve">угловой (от 10°) </v>
      </c>
      <c r="L10" s="608">
        <f>IFERROR(IF('Установка скидки'!$M$1=FALSE,C10*(1-$K$1)/'Всп лист'!$B$2,ROUNDUP(C10*(1-$K$1)/'Всп лист'!$C$3*'Всп лист'!$B$3*'Всп лист'!$B$4,0)),"-" )</f>
        <v>8375</v>
      </c>
      <c r="M10" s="609">
        <f>IFERROR(IF('Установка скидки'!$M$1=FALSE,D10*(1-$K$1)/'Всп лист'!$B$2,ROUNDUP(D10*(1-$K$1)/'Всп лист'!$C$3*'Всп лист'!$B$3*'Всп лист'!$B$4,0)),"-" )</f>
        <v>8375</v>
      </c>
      <c r="N10" s="609">
        <f>IFERROR(IF('Установка скидки'!$M$1=FALSE,E10*(1-$K$1)/'Всп лист'!$B$2,ROUNDUP(E10*(1-$K$1)/'Всп лист'!$C$3*'Всп лист'!$B$3*'Всп лист'!$B$4,0)),"-" )</f>
        <v>8375</v>
      </c>
      <c r="O10" s="609">
        <f>IFERROR(IF('Установка скидки'!$M$1=FALSE,F10*(1-$K$1)/'Всп лист'!$B$2,ROUNDUP(F10*(1-$K$1)/'Всп лист'!$C$3*'Всп лист'!$B$3*'Всп лист'!$B$4,0)),"-" )</f>
        <v>8375</v>
      </c>
      <c r="P10" s="610">
        <f>IFERROR(IF('Установка скидки'!$M$1=FALSE,G10*(1-$K$1)/'Всп лист'!$B$2,ROUNDUP(G10*(1-$K$1)/'Всп лист'!$C$3*'Всп лист'!$B$3*'Всп лист'!$B$4,0)),"-" )</f>
        <v>8375</v>
      </c>
      <c r="Q10" s="3"/>
      <c r="R10" s="3"/>
      <c r="S10" s="3"/>
      <c r="T10" s="3"/>
      <c r="U10" s="3"/>
      <c r="V10" s="3"/>
    </row>
    <row r="11" spans="1:22" x14ac:dyDescent="0.2"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">
      <c r="J12" s="5" t="s">
        <v>12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2">
      <c r="J13" s="5" t="s">
        <v>14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J14" s="5" t="s">
        <v>15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">
      <c r="J15" s="5" t="s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0" customHeight="1" x14ac:dyDescent="0.2">
      <c r="J16" s="1389" t="s">
        <v>48</v>
      </c>
      <c r="K16" s="1389"/>
      <c r="L16" s="1389"/>
      <c r="M16" s="1389"/>
      <c r="N16" s="1389"/>
      <c r="O16" s="1389"/>
      <c r="P16" s="1389"/>
      <c r="Q16" s="3"/>
      <c r="R16" s="3"/>
      <c r="S16" s="3"/>
      <c r="T16" s="3"/>
      <c r="U16" s="3"/>
      <c r="V16" s="3"/>
    </row>
    <row r="17" spans="11:14" x14ac:dyDescent="0.2">
      <c r="K17" s="6"/>
      <c r="L17" s="6"/>
      <c r="M17" s="6"/>
      <c r="N17" s="6"/>
    </row>
    <row r="18" spans="11:14" x14ac:dyDescent="0.2">
      <c r="K18" s="6"/>
      <c r="L18" s="6"/>
      <c r="M18" s="6"/>
      <c r="N18" s="6"/>
    </row>
    <row r="19" spans="11:14" x14ac:dyDescent="0.2">
      <c r="K19" s="6"/>
      <c r="L19" s="6"/>
      <c r="M19" s="6"/>
      <c r="N19" s="6"/>
    </row>
    <row r="20" spans="11:14" x14ac:dyDescent="0.2">
      <c r="K20" s="6"/>
      <c r="L20" s="6"/>
      <c r="M20" s="6"/>
      <c r="N20" s="6"/>
    </row>
    <row r="21" spans="11:14" x14ac:dyDescent="0.2">
      <c r="K21" s="6"/>
      <c r="L21" s="6"/>
      <c r="M21" s="6"/>
      <c r="N21" s="6"/>
    </row>
    <row r="22" spans="11:14" x14ac:dyDescent="0.2">
      <c r="K22" s="6"/>
      <c r="L22" s="6"/>
      <c r="M22" s="6"/>
      <c r="N22" s="6"/>
    </row>
    <row r="23" spans="11:14" x14ac:dyDescent="0.2">
      <c r="K23" s="6"/>
      <c r="L23" s="6"/>
      <c r="M23" s="6"/>
      <c r="N23" s="6"/>
    </row>
    <row r="24" spans="11:14" x14ac:dyDescent="0.2">
      <c r="K24" s="6"/>
      <c r="L24" s="6"/>
      <c r="M24" s="6"/>
      <c r="N24" s="6"/>
    </row>
  </sheetData>
  <sheetProtection algorithmName="SHA-512" hashValue="zosPLCoxGH7S186yHzsOsV6dWIewMe2iE2rprKa+LfIUMsgilRGrCS+iOfJR/uWjHTrV+uuPUJfTp3yUhbD1IQ==" saltValue="kS5P3hefkrEZZWCQMfhUEg==" spinCount="100000" sheet="1" objects="1" scenarios="1"/>
  <protectedRanges>
    <protectedRange sqref="J1:K1" name="Диапазон1_1"/>
  </protectedRanges>
  <mergeCells count="3">
    <mergeCell ref="K2:Q2"/>
    <mergeCell ref="K3:Q3"/>
    <mergeCell ref="J16:P16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18</vt:i4>
      </vt:variant>
    </vt:vector>
  </HeadingPairs>
  <TitlesOfParts>
    <vt:vector size="37" baseType="lpstr">
      <vt:lpstr>Установка скидки</vt:lpstr>
      <vt:lpstr>Всп лист</vt:lpstr>
      <vt:lpstr>Медь и аксессуары для бани</vt:lpstr>
      <vt:lpstr>Адаптеры</vt:lpstr>
      <vt:lpstr>Переходы</vt:lpstr>
      <vt:lpstr>Баки</vt:lpstr>
      <vt:lpstr>УПШ, ТермоВент, ППУ</vt:lpstr>
      <vt:lpstr>Комплектующие и хомуты</vt:lpstr>
      <vt:lpstr>Стеновые крепления</vt:lpstr>
      <vt:lpstr>Феррит Моно (430)</vt:lpstr>
      <vt:lpstr>Феррит Термо (430)</vt:lpstr>
      <vt:lpstr>Феррит 1 мм (430)</vt:lpstr>
      <vt:lpstr>СТАНДАРТ 30 (304)</vt:lpstr>
      <vt:lpstr>СТАНДАРТ 50 (304)</vt:lpstr>
      <vt:lpstr>ПРОМО 30 (316)</vt:lpstr>
      <vt:lpstr>ПРОМО 50 (316)</vt:lpstr>
      <vt:lpstr>ЭНЕРГО (310)</vt:lpstr>
      <vt:lpstr>Стандарт овал (304)</vt:lpstr>
      <vt:lpstr>Кровельный уплотнитель</vt:lpstr>
      <vt:lpstr>'Комплектующие и хомуты'!Заголовки_для_печати</vt:lpstr>
      <vt:lpstr>'Стеновые крепления'!Заголовки_для_печати</vt:lpstr>
      <vt:lpstr>Адаптеры!Область_печати</vt:lpstr>
      <vt:lpstr>Баки!Область_печати</vt:lpstr>
      <vt:lpstr>'Комплектующие и хомуты'!Область_печати</vt:lpstr>
      <vt:lpstr>'Кровельный уплотнитель'!Область_печати</vt:lpstr>
      <vt:lpstr>Переходы!Область_печати</vt:lpstr>
      <vt:lpstr>'ПРОМО 30 (316)'!Область_печати</vt:lpstr>
      <vt:lpstr>'ПРОМО 50 (316)'!Область_печати</vt:lpstr>
      <vt:lpstr>'СТАНДАРТ 30 (304)'!Область_печати</vt:lpstr>
      <vt:lpstr>'СТАНДАРТ 50 (304)'!Область_печати</vt:lpstr>
      <vt:lpstr>'Стандарт овал (304)'!Область_печати</vt:lpstr>
      <vt:lpstr>'Стеновые крепления'!Область_печати</vt:lpstr>
      <vt:lpstr>'УПШ, ТермоВент, ППУ'!Область_печати</vt:lpstr>
      <vt:lpstr>'Феррит 1 мм (430)'!Область_печати</vt:lpstr>
      <vt:lpstr>'Феррит Моно (430)'!Область_печати</vt:lpstr>
      <vt:lpstr>'Феррит Термо (430)'!Область_печати</vt:lpstr>
      <vt:lpstr>'ЭНЕРГО (310)'!Область_печати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Экономист ТиС</cp:lastModifiedBy>
  <cp:lastPrinted>2024-03-25T11:51:06Z</cp:lastPrinted>
  <dcterms:created xsi:type="dcterms:W3CDTF">1996-10-08T23:32:33Z</dcterms:created>
  <dcterms:modified xsi:type="dcterms:W3CDTF">2026-10-13T04:21:01Z</dcterms:modified>
</cp:coreProperties>
</file>